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traumas-my.sharepoint.com/personal/ieva_klavina_tos_lv/Documents/Dokumenti/Dokumenti/2023 gads/NVD/"/>
    </mc:Choice>
  </mc:AlternateContent>
  <xr:revisionPtr revIDLastSave="31" documentId="14_{C5CC3818-AAA6-4D0D-BDAC-E3F025399A27}" xr6:coauthVersionLast="47" xr6:coauthVersionMax="47" xr10:uidLastSave="{2864D82A-EF4B-4A17-BDC4-72423E3364B7}"/>
  <bookViews>
    <workbookView xWindow="-28920" yWindow="-120" windowWidth="29040" windowHeight="15720" tabRatio="822" xr2:uid="{00000000-000D-0000-FFFF-FFFF00000000}"/>
  </bookViews>
  <sheets>
    <sheet name="Līdz.izliet" sheetId="38" r:id="rId1"/>
  </sheets>
  <definedNames>
    <definedName name="_xlnm.Print_Area" localSheetId="0">Līdz.izliet!$A$37:$D$66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38" l="1"/>
  <c r="D48" i="38" l="1"/>
  <c r="C40" i="38" l="1"/>
  <c r="D45" i="38" l="1"/>
  <c r="D47" i="38"/>
  <c r="D60" i="38"/>
  <c r="I42" i="38" l="1"/>
  <c r="I43" i="38"/>
  <c r="H41" i="38" s="1"/>
  <c r="D39" i="38"/>
  <c r="C39" i="38"/>
  <c r="H40" i="38" l="1"/>
  <c r="I40" i="38"/>
  <c r="J40" i="38" s="1"/>
  <c r="K40" i="38" s="1"/>
  <c r="I41" i="38"/>
  <c r="J41" i="38" s="1"/>
  <c r="E14" i="38" l="1"/>
  <c r="L14" i="38" s="1"/>
  <c r="D61" i="38"/>
  <c r="D55" i="38"/>
  <c r="D50" i="38"/>
  <c r="D44" i="38"/>
  <c r="C38" i="38"/>
  <c r="D49" i="38" l="1"/>
  <c r="D38" i="38" s="1"/>
  <c r="H42" i="38"/>
  <c r="E33" i="38"/>
  <c r="E32" i="38"/>
  <c r="L29" i="38" l="1"/>
  <c r="E28" i="38"/>
  <c r="L28" i="38" s="1"/>
  <c r="E27" i="38"/>
  <c r="L27" i="38" s="1"/>
  <c r="I26" i="38"/>
  <c r="H26" i="38"/>
  <c r="G26" i="38"/>
  <c r="E25" i="38"/>
  <c r="L25" i="38" s="1"/>
  <c r="E24" i="38"/>
  <c r="L24" i="38" s="1"/>
  <c r="E23" i="38"/>
  <c r="L23" i="38" s="1"/>
  <c r="I22" i="38"/>
  <c r="H22" i="38"/>
  <c r="G22" i="38"/>
  <c r="E21" i="38"/>
  <c r="L21" i="38" s="1"/>
  <c r="E20" i="38"/>
  <c r="L20" i="38" s="1"/>
  <c r="E19" i="38"/>
  <c r="L19" i="38" s="1"/>
  <c r="E18" i="38"/>
  <c r="L18" i="38" s="1"/>
  <c r="E17" i="38"/>
  <c r="L17" i="38" s="1"/>
  <c r="I16" i="38"/>
  <c r="H16" i="38"/>
  <c r="G16" i="38"/>
  <c r="E15" i="38"/>
  <c r="L15" i="38" s="1"/>
  <c r="L13" i="38" s="1"/>
  <c r="I13" i="38"/>
  <c r="H13" i="38"/>
  <c r="G13" i="38"/>
  <c r="H30" i="38" l="1"/>
  <c r="I30" i="38"/>
  <c r="E16" i="38"/>
  <c r="L16" i="38" s="1"/>
  <c r="E22" i="38"/>
  <c r="L22" i="38" s="1"/>
  <c r="G30" i="38"/>
  <c r="E26" i="38"/>
  <c r="L26" i="38" s="1"/>
  <c r="E13" i="38"/>
  <c r="E30" i="38" l="1"/>
  <c r="L30" i="38" s="1"/>
  <c r="M45" i="38" l="1"/>
  <c r="J44" i="38" l="1"/>
  <c r="K41" i="38" l="1"/>
  <c r="K44" i="38" s="1"/>
  <c r="L44" i="38" s="1"/>
</calcChain>
</file>

<file path=xl/sharedStrings.xml><?xml version="1.0" encoding="utf-8"?>
<sst xmlns="http://schemas.openxmlformats.org/spreadsheetml/2006/main" count="162" uniqueCount="116">
  <si>
    <t>I  IZDEVUMI</t>
  </si>
  <si>
    <t>(euro)</t>
  </si>
  <si>
    <r>
      <t xml:space="preserve">Rindas kods
 </t>
    </r>
    <r>
      <rPr>
        <b/>
        <sz val="11"/>
        <rFont val="Times New Roman"/>
        <family val="1"/>
        <charset val="186"/>
      </rPr>
      <t>(MK noteikumi nr. 1031)</t>
    </r>
    <r>
      <rPr>
        <sz val="11"/>
        <rFont val="Times New Roman"/>
        <family val="1"/>
        <charset val="186"/>
      </rPr>
      <t xml:space="preserve">
</t>
    </r>
    <r>
      <rPr>
        <sz val="11"/>
        <color indexed="10"/>
        <rFont val="Times New Roman"/>
        <family val="1"/>
        <charset val="186"/>
      </rPr>
      <t>https://likumi.lv/ta/id/124833</t>
    </r>
  </si>
  <si>
    <t xml:space="preserve">Izdevumu veids                      
                 </t>
  </si>
  <si>
    <t>No valsts budžeta līdzekļiem citiem mērķiem (rezidentu apmācībai, zinātniskai darbībai, ārstniecības reģistru darbības nodrošināšanai, interešu izglītības nodrošināšanai un citu valsts deleģēto funkciju nodrošināšanai)</t>
  </si>
  <si>
    <t>No publisko resursu ieguldījuma valsts apmaksāto veselības aprūpes pakalpojumu nodrošināšanai (vispārējās tautsaimnieciskas nozīmes pakalpojumi - VTNP)</t>
  </si>
  <si>
    <t>Citi līdzekļi, kas neattiecas uz VTNP nodrošināšanu (piemēram ziedojumi, pētniecība, pašvaldības piešķirtie līdzekļi u.c.)</t>
  </si>
  <si>
    <t xml:space="preserve">Maksas pakalpojumi </t>
  </si>
  <si>
    <t>Pavisam kopā iestādē</t>
  </si>
  <si>
    <t>stacionārā palīdzība</t>
  </si>
  <si>
    <t>ambulatorā  palīdzība (ambulatorās ārstniecības iestādes izdevumi kopā ar PVA ārstu finansējumu, ja ĀI ir darba devējs)</t>
  </si>
  <si>
    <t>Kopā</t>
  </si>
  <si>
    <t>Projektu īstenošanai no ES fondiem (ES struktūrfondi, EEZ un Norvēģijas finanšu instruments, utml.)</t>
  </si>
  <si>
    <t>Finanšu ieguldījums, palielinot pamatkapitālu</t>
  </si>
  <si>
    <t xml:space="preserve">Faktiskie izdevumi </t>
  </si>
  <si>
    <t xml:space="preserve">      resursu avots no 
Izziņas par ieņēmumiem</t>
  </si>
  <si>
    <t>1.1.rinda; 1.3.rinda</t>
  </si>
  <si>
    <t>1.rinda</t>
  </si>
  <si>
    <t>6.rinda</t>
  </si>
  <si>
    <t>5.1.1.rinda</t>
  </si>
  <si>
    <t>5.1.2. rinda</t>
  </si>
  <si>
    <t>5.1.3.rinda</t>
  </si>
  <si>
    <t>2.rinda, 4 rinda, 5.2.rinda un 7.rinda</t>
  </si>
  <si>
    <t>3.rinda</t>
  </si>
  <si>
    <t>ATLĪDZĪBA</t>
  </si>
  <si>
    <t>Atalgojumi</t>
  </si>
  <si>
    <t>Darba devēja valsts sociālās apdrošināšanas obligātās iemaksas, sociāla rakstura pabalsti un kompensācijas</t>
  </si>
  <si>
    <t>PRECES UN PAKALPOJUMI</t>
  </si>
  <si>
    <t>Mācību, darba un dienesta komandējumi, dienesta, darba braucieni</t>
  </si>
  <si>
    <t>Pakalpojumi</t>
  </si>
  <si>
    <t>Krājumi, materiāli, energoresursi, preces, biroja preces un inventārs, kurus neuzskaita kodā 5000</t>
  </si>
  <si>
    <t>Izdevumi periodikas iegādei (bibliotēkas krājumiem pieskaitāmie izdevumi)</t>
  </si>
  <si>
    <t>Nodokļu, nodevu un naudas sodu maksājumi</t>
  </si>
  <si>
    <t>PROCENTU IZDEVUMI</t>
  </si>
  <si>
    <t>Procentu maksājumi ārvalstu un starptautiskajām finanšu institūcijām</t>
  </si>
  <si>
    <t>Procentu maksājumi iekšzemes kredītiestādēm</t>
  </si>
  <si>
    <t>Pārējie procentu maksājumi</t>
  </si>
  <si>
    <t>0000</t>
  </si>
  <si>
    <r>
      <t xml:space="preserve">PAMATLĪDZEKĻU NOLIETOJUMS </t>
    </r>
    <r>
      <rPr>
        <b/>
        <u/>
        <vertAlign val="superscript"/>
        <sz val="11"/>
        <rFont val="Times New Roman"/>
        <family val="1"/>
        <charset val="186"/>
      </rPr>
      <t>3</t>
    </r>
  </si>
  <si>
    <t>0100</t>
  </si>
  <si>
    <t>Nolietojums nemateriāliem ieguldījumiem</t>
  </si>
  <si>
    <t>0200</t>
  </si>
  <si>
    <t>Pamatlīdzekļu nolietojums</t>
  </si>
  <si>
    <r>
      <t>DAŽĀDI IZDEVUMI</t>
    </r>
    <r>
      <rPr>
        <b/>
        <sz val="11"/>
        <rFont val="Times New Roman"/>
        <family val="1"/>
        <charset val="186"/>
      </rPr>
      <t xml:space="preserve">, </t>
    </r>
    <r>
      <rPr>
        <sz val="11"/>
        <rFont val="Times New Roman"/>
        <family val="1"/>
        <charset val="186"/>
      </rPr>
      <t>kas veidojas pēc uzkrāšanas principa un nav klasificēti iepriekš (zaudējumi valūtas kursa svārstību dēļ un šaubīgo debitoru uzkrājumu dēļ finanšu aktīvu pārvērtēšanai, u.c.)</t>
    </r>
  </si>
  <si>
    <t>Plānotās investīcijas nākamajiem periodiem (tiks kontrolēta izpilde)</t>
  </si>
  <si>
    <t>AMBUL</t>
  </si>
  <si>
    <t>STAC</t>
  </si>
  <si>
    <t>II  IZZIŅA PAR IEŅĒMUMIEM</t>
  </si>
  <si>
    <t>III PĀRMĒRĪGAS KOMPENSĀCIJAS KONTROLES APRĒĶINS</t>
  </si>
  <si>
    <t>Ieņēmumu veids</t>
  </si>
  <si>
    <t>Faktiskie ieņēmumi</t>
  </si>
  <si>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</si>
  <si>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Ieņēmumi</t>
  </si>
  <si>
    <t>Izdevumi</t>
  </si>
  <si>
    <r>
      <t xml:space="preserve">Izdevumi ar saprātīgu peļņas normu, % </t>
    </r>
    <r>
      <rPr>
        <sz val="11"/>
        <rFont val="Times New Roman"/>
        <family val="1"/>
        <charset val="186"/>
      </rPr>
      <t>(katru gadu mainīgs lielums)</t>
    </r>
  </si>
  <si>
    <t xml:space="preserve">pārmērīga kompensācija
 + ir / - nav </t>
  </si>
  <si>
    <t>pārmērīgas kompensācijas īpatsvars no kopējiem valsts budžeta līdzekļiem (%)</t>
  </si>
  <si>
    <t>1. Saņemtie valsts budžeta līdzekļi   par valsts apmaksātiem veselības aprūpes pakalpojumiem, ieskaitot pacientu līdzmaksājumu kompensāciju par personām, kuras atbrīvotas no pacienta līdzmaksājuma</t>
  </si>
  <si>
    <t>24.68</t>
  </si>
  <si>
    <t>1.1. par stacionārajiem pakalpojumiem (STAC ) t.sk NVD pacientu līdzmaksājums</t>
  </si>
  <si>
    <t>X</t>
  </si>
  <si>
    <t>1.2. par ambulatorajiem pakalpojumiem (AMBUL) t.sk NVD pacientu līdzmaksājums</t>
  </si>
  <si>
    <t>Līdzekļi, lai uzlabotu valsts apmaksāto VAP sniegšanu</t>
  </si>
  <si>
    <t xml:space="preserve">2.1.pacienta līdzmaksājums par stacionārajiem pakalpojumiem </t>
  </si>
  <si>
    <t>KOPĀ</t>
  </si>
  <si>
    <t>2.2. pacienta līdzmaksājums  par ambulatorajiem pakalpojumiem</t>
  </si>
  <si>
    <t>3. Ieņēmumi no fiziskām un juridiskām personām par maksas medicīnas pakalpojumiem.</t>
  </si>
  <si>
    <t>4.Pārējie saimnieciskās darbības ieņēmumi, kas nav saistīti ar ārstniecības pakalpojumiem (piemēram telpu noma un tamlīdzīgi ieņēmumi)</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</si>
  <si>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</si>
  <si>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</si>
  <si>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</si>
  <si>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</si>
  <si>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</si>
  <si>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</si>
  <si>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</si>
  <si>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</si>
  <si>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</si>
  <si>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</si>
  <si>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</si>
  <si>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7.Pašvaldību līdzekļi (norādīt mērķi)</t>
  </si>
  <si>
    <t xml:space="preserve">7.1. </t>
  </si>
  <si>
    <t xml:space="preserve">7.2. </t>
  </si>
  <si>
    <t>7.3.</t>
  </si>
  <si>
    <t>7.4.</t>
  </si>
  <si>
    <t>7.5.</t>
  </si>
  <si>
    <t>PIEZĪMES</t>
  </si>
  <si>
    <t>3) Rindas kodā 0000 īpaši pielāgota EKK sadaļa ārstniecības iestādes pamatlīdzekļu nolietojuma uzskaitei.</t>
  </si>
  <si>
    <t>Iestādes vadītājs ________________________________________</t>
  </si>
  <si>
    <t>5=3+4</t>
  </si>
  <si>
    <t>12=5+6+7+8+9+10+11</t>
  </si>
  <si>
    <t>Pasākumu īstenošanai, infrastruktūras uzlabojumiem u.c. pasākumiem no valsts budžeta līdzekļiem (t.sk. no līdzekļiem neparedzētiem gadījumiem)</t>
  </si>
  <si>
    <t>Naudas plūsma (kases ieņēmumi)</t>
  </si>
  <si>
    <r>
      <t>2.Pacienta līdzmaksājums par neatbrīvotajām kategorijām</t>
    </r>
    <r>
      <rPr>
        <sz val="11"/>
        <rFont val="Times New Roman"/>
        <family val="1"/>
        <charset val="186"/>
      </rPr>
      <t xml:space="preserve"> (ko iekasē ārstniecības iestāde)</t>
    </r>
  </si>
  <si>
    <r>
      <t>Pārskats par valsts budžeta līdzekļu izlietojumu ārstniecības iestādēs</t>
    </r>
    <r>
      <rPr>
        <b/>
        <vertAlign val="superscript"/>
        <sz val="14"/>
        <rFont val="Times New Roman"/>
        <family val="1"/>
        <charset val="186"/>
      </rPr>
      <t>1)</t>
    </r>
    <r>
      <rPr>
        <b/>
        <sz val="14"/>
        <rFont val="Times New Roman"/>
        <family val="1"/>
        <charset val="186"/>
      </rPr>
      <t xml:space="preserve"> </t>
    </r>
  </si>
  <si>
    <t xml:space="preserve">2) Izdevumu uzskaitījums rindas kodos 1000-4000 veikts atbilstoši 2005.gada 24.decembra Ministru kabineta noteikumiem Nr.1031 "Noteikumi par budžetu izdevumu klasifikāciju atbilstoši ekonomiskajām kategorijām"
</t>
  </si>
  <si>
    <r>
      <t xml:space="preserve">1) </t>
    </r>
    <r>
      <rPr>
        <i/>
        <u/>
        <sz val="11"/>
        <rFont val="Times New Roman"/>
        <family val="1"/>
        <charset val="186"/>
      </rPr>
      <t>Faktiskie ieņēmumi un izdevumi</t>
    </r>
    <r>
      <rPr>
        <i/>
        <sz val="11"/>
        <rFont val="Times New Roman"/>
        <family val="1"/>
        <charset val="186"/>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</si>
  <si>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No valsts budžeta līdzekļiem par valsts finansētiem veselības aprūpes  pakalpojumiem (VAP)</t>
  </si>
  <si>
    <r>
      <t>Aprēķinātās dividendes par pārskata periodu (</t>
    </r>
    <r>
      <rPr>
        <b/>
        <u/>
        <sz val="13"/>
        <rFont val="Times New Roman"/>
        <family val="1"/>
        <charset val="186"/>
      </rPr>
      <t>tikai 2022.gadam</t>
    </r>
    <r>
      <rPr>
        <b/>
        <sz val="13"/>
        <rFont val="Times New Roman"/>
        <family val="1"/>
        <charset val="186"/>
      </rPr>
      <t>)</t>
    </r>
  </si>
  <si>
    <t>Faktiskie izdevumi</t>
  </si>
  <si>
    <r>
      <t xml:space="preserve">Pārmērīgas kompensācijas kontrole </t>
    </r>
    <r>
      <rPr>
        <b/>
        <vertAlign val="superscript"/>
        <sz val="11"/>
        <rFont val="Times New Roman"/>
        <family val="1"/>
        <charset val="186"/>
      </rPr>
      <t xml:space="preserve">4)
</t>
    </r>
    <r>
      <rPr>
        <sz val="11"/>
        <rFont val="Times New Roman"/>
        <family val="1"/>
        <charset val="186"/>
      </rPr>
      <t>(lai nodrošinātu EK Lēmuma Nr.2012/21/ES nosacījumu izpildi (t.sk. attiecībā uz piešķirto kompensāciju apmēru un pārmērīgas kompensācijas kontroli)</t>
    </r>
  </si>
  <si>
    <t>KOPĀ (1000-8000)</t>
  </si>
  <si>
    <t>vārds, uzvārds</t>
  </si>
  <si>
    <t>Dokuments parakstīts ar drošu elektronisko parakstu un satur laika zīmogu</t>
  </si>
  <si>
    <t xml:space="preserve">AIZPILDĪT veselos skaitļos tikai tukšos lauciņus! </t>
  </si>
  <si>
    <t>1.3. papildus piešķirtais finansējums no Līdzekļiem neparedzētiem gadījumiem par piemaksām un virsstundām saistībā ar Covid-19 infekcijas ierobežošanu, atvaļinājuma uzkrājuma rezerves par Covid-19 piemaksām (STAC)</t>
  </si>
  <si>
    <t>1.2. rinda, 1.4.rinda</t>
  </si>
  <si>
    <t>1.4. papildus piešķirtais finansējums no Līdzekļiem neparedzētiem gadījumiem par piemaksām  saistībā ar Covid-19 infekcijas ierobežošanu, atvaļinājuma uzkrājuma rezerves par Covid-19 piemaksām (AMBUL)</t>
  </si>
  <si>
    <r>
      <rPr>
        <b/>
        <sz val="11"/>
        <rFont val="Times New Roman"/>
        <family val="1"/>
        <charset val="186"/>
      </rPr>
      <t xml:space="preserve">Faktisko izdevumu sadalījums pa veselības aprūpes pakalpojumiem - sadalīts STAC un AMBUL </t>
    </r>
    <r>
      <rPr>
        <sz val="11"/>
        <color indexed="10"/>
        <rFont val="Times New Roman"/>
        <family val="1"/>
        <charset val="186"/>
      </rPr>
      <t>(jāaizpilda OBLIGĀTI, ja ir izdevumi šīs tabulas šūnās G30; H30 un I30)</t>
    </r>
  </si>
  <si>
    <t xml:space="preserve">4)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fiksēts uz 01.02.2023.,  https://data.stat.gov.lv/pxweb/lv/OSP_PUB/START__ENT__UF__UFF/UFF050/)   NVD katru gadu aktualizē pārskata veidlapu  pēc 1.februāra statistikas datiem. </t>
  </si>
  <si>
    <t>6.5.Pārējie bezmaksas medikamenti</t>
  </si>
  <si>
    <t>Izpildītājs ________I.Kļaviņa_____________________________________</t>
  </si>
  <si>
    <t>Tālr.67399260</t>
  </si>
  <si>
    <t>A.Vaivode</t>
  </si>
  <si>
    <t>Pārskata periods (gads) 2022</t>
  </si>
  <si>
    <t>Ārstniecības iestāde VSIA Traumatoloģijas un ortopēdijas slimnīca</t>
  </si>
  <si>
    <t>NVD ieņēmumi nesakrīt ar Salīdzināšanas aktu, jo gan uz 2021. gada 31.decembri, gan 2022. gada 31. decembri- Slimnīcai tika veidoti uzkrātie ieņēmumi.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</si>
</sst>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Arial"/>
      <charset val="186"/>
    </font>
    <font>
      <sz val="11"/>
      <name val="Times New Roman"/>
      <family val="1"/>
      <charset val="186"/>
    </font>
    <font>
      <i/>
      <sz val="11"/>
      <name val="Times New Roman"/>
      <family val="1"/>
      <charset val="186"/>
    </font>
    <font>
      <b/>
      <sz val="11"/>
      <name val="Times New Roman"/>
      <family val="1"/>
      <charset val="186"/>
    </font>
    <font>
      <b/>
      <u/>
      <sz val="11"/>
      <name val="Times New Roman"/>
      <family val="1"/>
      <charset val="186"/>
    </font>
    <font>
      <sz val="12"/>
      <name val="Arial"/>
      <family val="2"/>
    </font>
    <font>
      <b/>
      <u/>
      <vertAlign val="superscript"/>
      <sz val="11"/>
      <name val="Times New Roman"/>
      <family val="1"/>
      <charset val="186"/>
    </font>
    <font>
      <b/>
      <vertAlign val="superscript"/>
      <sz val="14"/>
      <name val="Times New Roman"/>
      <family val="1"/>
      <charset val="186"/>
    </font>
    <font>
      <b/>
      <sz val="14"/>
      <name val="Times New Roman"/>
      <family val="1"/>
      <charset val="186"/>
    </font>
    <font>
      <b/>
      <u/>
      <sz val="12"/>
      <name val="Times New Roman"/>
      <family val="1"/>
      <charset val="186"/>
    </font>
    <font>
      <b/>
      <vertAlign val="superscript"/>
      <sz val="11"/>
      <name val="Times New Roman"/>
      <family val="1"/>
      <charset val="186"/>
    </font>
    <font>
      <sz val="11"/>
      <color indexed="10"/>
      <name val="Times New Roman"/>
      <family val="1"/>
      <charset val="186"/>
    </font>
    <font>
      <b/>
      <sz val="13"/>
      <name val="Times New Roman"/>
      <family val="1"/>
      <charset val="186"/>
    </font>
    <font>
      <b/>
      <sz val="14"/>
      <color rgb="FFFF0000"/>
      <name val="Times New Roman"/>
      <family val="1"/>
    </font>
    <font>
      <b/>
      <sz val="11"/>
      <color rgb="FFFF0000"/>
      <name val="Times New Roman"/>
      <family val="1"/>
      <charset val="186"/>
    </font>
    <font>
      <b/>
      <sz val="13"/>
      <color rgb="FFFF0000"/>
      <name val="Times New Roman"/>
      <family val="1"/>
      <charset val="186"/>
    </font>
    <font>
      <i/>
      <u/>
      <sz val="11"/>
      <name val="Times New Roman"/>
      <family val="1"/>
      <charset val="186"/>
    </font>
    <font>
      <b/>
      <u/>
      <sz val="13"/>
      <name val="Times New Roman"/>
      <family val="1"/>
      <charset val="186"/>
    </font>
    <font>
      <sz val="12"/>
      <name val="Times New Roman"/>
      <family val="1"/>
      <charset val="186"/>
    </font>
    <font>
      <b/>
      <sz val="15"/>
      <color rgb="FFFF0000"/>
      <name val="Times New Roman"/>
      <family val="1"/>
      <charset val="186"/>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xf>
    <xf numFmtId="0" fontId="2" fillId="0" borderId="0" xfId="0" applyFont="1"/>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1" fillId="0" borderId="4" xfId="0" applyFont="1" applyBorder="1"/>
    <xf numFmtId="0" fontId="1" fillId="0" borderId="0" xfId="0" applyFont="1" applyAlignment="1">
      <alignment horizontal="center" wrapText="1"/>
    </xf>
    <xf numFmtId="3" fontId="3" fillId="0" borderId="0" xfId="0" applyNumberFormat="1" applyFont="1" applyAlignment="1">
      <alignment vertical="center" wrapText="1"/>
    </xf>
    <xf numFmtId="3" fontId="1" fillId="0" borderId="0" xfId="0" applyNumberFormat="1" applyFont="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49" fontId="1" fillId="0" borderId="0" xfId="0" applyNumberFormat="1" applyFont="1"/>
    <xf numFmtId="2" fontId="1"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1" fillId="0" borderId="5" xfId="0" applyFont="1" applyBorder="1" applyAlignment="1">
      <alignment vertical="center" wrapText="1"/>
    </xf>
    <xf numFmtId="0" fontId="4" fillId="0" borderId="0" xfId="0" applyFont="1" applyAlignment="1">
      <alignment horizontal="left"/>
    </xf>
    <xf numFmtId="0" fontId="3" fillId="0" borderId="0" xfId="0" applyFont="1"/>
    <xf numFmtId="3" fontId="1" fillId="2" borderId="2" xfId="0" applyNumberFormat="1" applyFont="1" applyFill="1" applyBorder="1" applyAlignment="1">
      <alignment vertical="center" wrapText="1"/>
    </xf>
    <xf numFmtId="4" fontId="1" fillId="2" borderId="2" xfId="0" applyNumberFormat="1" applyFont="1" applyFill="1" applyBorder="1" applyAlignment="1">
      <alignment vertical="center" wrapText="1"/>
    </xf>
    <xf numFmtId="0" fontId="1" fillId="0" borderId="0" xfId="0" applyFont="1" applyAlignment="1" applyProtection="1">
      <alignment horizontal="left" vertical="center"/>
      <protection locked="0"/>
    </xf>
    <xf numFmtId="3" fontId="1" fillId="0" borderId="1" xfId="0" applyNumberFormat="1" applyFont="1" applyBorder="1" applyAlignment="1" applyProtection="1">
      <alignment vertical="center" wrapText="1"/>
      <protection locked="0"/>
    </xf>
    <xf numFmtId="0" fontId="1" fillId="0" borderId="0" xfId="0" applyFont="1" applyAlignment="1" applyProtection="1">
      <alignment wrapText="1"/>
      <protection locked="0"/>
    </xf>
    <xf numFmtId="3" fontId="1" fillId="0" borderId="1" xfId="0" applyNumberFormat="1" applyFont="1" applyBorder="1" applyAlignment="1">
      <alignment vertical="center" wrapText="1"/>
    </xf>
    <xf numFmtId="3" fontId="1" fillId="0" borderId="6" xfId="0" applyNumberFormat="1" applyFont="1" applyBorder="1" applyAlignment="1">
      <alignment vertical="center" wrapText="1"/>
    </xf>
    <xf numFmtId="3" fontId="2" fillId="0" borderId="1" xfId="0" applyNumberFormat="1" applyFont="1" applyBorder="1" applyAlignment="1" applyProtection="1">
      <alignment vertical="center" wrapText="1"/>
      <protection locked="0"/>
    </xf>
    <xf numFmtId="3" fontId="1" fillId="0" borderId="2" xfId="0" applyNumberFormat="1" applyFont="1" applyBorder="1" applyAlignment="1">
      <alignment vertical="center" wrapText="1"/>
    </xf>
    <xf numFmtId="3" fontId="1" fillId="0" borderId="1" xfId="0" applyNumberFormat="1" applyFont="1" applyBorder="1" applyAlignment="1" applyProtection="1">
      <alignment horizontal="center" vertical="center" wrapText="1"/>
      <protection locked="0"/>
    </xf>
    <xf numFmtId="4" fontId="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3" fontId="1" fillId="2" borderId="2" xfId="0" applyNumberFormat="1" applyFont="1" applyFill="1" applyBorder="1" applyAlignment="1">
      <alignment vertical="center"/>
    </xf>
    <xf numFmtId="3" fontId="3" fillId="2" borderId="2" xfId="0" applyNumberFormat="1" applyFont="1" applyFill="1" applyBorder="1" applyAlignment="1">
      <alignment vertical="center"/>
    </xf>
    <xf numFmtId="0" fontId="1" fillId="3" borderId="0" xfId="0" applyFont="1" applyFill="1" applyAlignment="1">
      <alignment vertical="center" wrapText="1"/>
    </xf>
    <xf numFmtId="0" fontId="13" fillId="3" borderId="0" xfId="0" applyFont="1" applyFill="1" applyAlignment="1">
      <alignment vertical="center"/>
    </xf>
    <xf numFmtId="2" fontId="1" fillId="2" borderId="2" xfId="0" applyNumberFormat="1" applyFont="1" applyFill="1" applyBorder="1" applyAlignment="1">
      <alignment horizontal="center" vertical="center" wrapText="1"/>
    </xf>
    <xf numFmtId="0" fontId="1" fillId="2" borderId="2" xfId="0" applyFont="1" applyFill="1" applyBorder="1" applyAlignment="1">
      <alignment vertical="center" wrapText="1"/>
    </xf>
    <xf numFmtId="3" fontId="3" fillId="2" borderId="2" xfId="0" applyNumberFormat="1" applyFont="1" applyFill="1" applyBorder="1" applyAlignment="1">
      <alignment vertical="center" wrapText="1"/>
    </xf>
    <xf numFmtId="0" fontId="15" fillId="0" borderId="0" xfId="0" applyFont="1" applyAlignment="1">
      <alignment horizontal="left" vertical="center" wrapText="1"/>
    </xf>
    <xf numFmtId="49" fontId="12" fillId="2" borderId="2" xfId="1" applyNumberFormat="1" applyFont="1" applyFill="1" applyBorder="1" applyAlignment="1">
      <alignment horizontal="center" vertical="center" wrapText="1"/>
    </xf>
    <xf numFmtId="0" fontId="1" fillId="0" borderId="4" xfId="0" applyFont="1" applyBorder="1" applyAlignment="1">
      <alignment horizontal="center"/>
    </xf>
    <xf numFmtId="0" fontId="1" fillId="4" borderId="15" xfId="0" applyFont="1" applyFill="1" applyBorder="1" applyAlignment="1">
      <alignment horizontal="center" vertical="center" wrapText="1"/>
    </xf>
    <xf numFmtId="0" fontId="2" fillId="3" borderId="0" xfId="0" applyFont="1" applyFill="1" applyAlignment="1">
      <alignment horizontal="left" wrapText="1"/>
    </xf>
    <xf numFmtId="0" fontId="1" fillId="3" borderId="2" xfId="0" applyFont="1" applyFill="1" applyBorder="1" applyAlignment="1">
      <alignment vertical="center" wrapText="1"/>
    </xf>
    <xf numFmtId="3" fontId="3" fillId="0" borderId="2" xfId="0" applyNumberFormat="1" applyFont="1" applyBorder="1" applyAlignment="1">
      <alignment horizontal="center" vertical="center" wrapText="1"/>
    </xf>
    <xf numFmtId="3" fontId="1" fillId="0" borderId="2" xfId="0" applyNumberFormat="1" applyFont="1" applyBorder="1" applyAlignment="1" applyProtection="1">
      <alignment horizontal="center" vertical="center" wrapText="1"/>
      <protection locked="0"/>
    </xf>
    <xf numFmtId="3" fontId="3" fillId="3" borderId="2" xfId="0" applyNumberFormat="1"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1" fillId="5" borderId="2" xfId="0" applyNumberFormat="1" applyFont="1" applyFill="1" applyBorder="1" applyAlignment="1" applyProtection="1">
      <alignment horizontal="center" vertical="center" wrapText="1"/>
      <protection locked="0"/>
    </xf>
    <xf numFmtId="3" fontId="1" fillId="5" borderId="2" xfId="0" applyNumberFormat="1" applyFont="1" applyFill="1" applyBorder="1" applyAlignment="1">
      <alignment horizontal="center" vertical="center" wrapText="1"/>
    </xf>
    <xf numFmtId="0" fontId="1" fillId="6" borderId="2" xfId="0" applyFont="1" applyFill="1" applyBorder="1" applyAlignment="1">
      <alignment vertical="center" wrapText="1"/>
    </xf>
    <xf numFmtId="0" fontId="3" fillId="6" borderId="2" xfId="0" applyFont="1" applyFill="1" applyBorder="1" applyAlignment="1">
      <alignment vertical="center" wrapText="1"/>
    </xf>
    <xf numFmtId="0" fontId="1" fillId="4" borderId="11" xfId="0" applyFont="1" applyFill="1" applyBorder="1" applyAlignment="1">
      <alignment vertical="center" wrapText="1"/>
    </xf>
    <xf numFmtId="0" fontId="1" fillId="6"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wrapText="1"/>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3" fontId="3" fillId="6" borderId="3" xfId="0" applyNumberFormat="1"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vertical="center" wrapText="1"/>
    </xf>
    <xf numFmtId="0" fontId="4" fillId="6" borderId="1" xfId="0" quotePrefix="1" applyFont="1" applyFill="1" applyBorder="1" applyAlignment="1">
      <alignment horizontal="center" vertical="center" wrapText="1"/>
    </xf>
    <xf numFmtId="0" fontId="4" fillId="6" borderId="0" xfId="0" applyFont="1" applyFill="1" applyAlignment="1">
      <alignment vertical="center" wrapText="1"/>
    </xf>
    <xf numFmtId="0" fontId="1" fillId="6" borderId="1" xfId="0" quotePrefix="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0" fontId="4" fillId="6" borderId="2" xfId="0" applyFont="1" applyFill="1" applyBorder="1" applyAlignment="1">
      <alignment vertical="center" wrapText="1"/>
    </xf>
    <xf numFmtId="0" fontId="3" fillId="6" borderId="2" xfId="0" applyFont="1" applyFill="1" applyBorder="1" applyAlignment="1">
      <alignment horizontal="center" wrapText="1"/>
    </xf>
    <xf numFmtId="3" fontId="3" fillId="6" borderId="1" xfId="0" applyNumberFormat="1" applyFont="1" applyFill="1" applyBorder="1" applyAlignment="1">
      <alignment vertical="center" wrapText="1"/>
    </xf>
    <xf numFmtId="0" fontId="14" fillId="4" borderId="11" xfId="0" applyFont="1" applyFill="1" applyBorder="1" applyAlignment="1">
      <alignment horizontal="righ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0" xfId="0" applyFont="1" applyAlignment="1">
      <alignment horizontal="right" vertical="center" wrapText="1"/>
    </xf>
    <xf numFmtId="0" fontId="18" fillId="0" borderId="0" xfId="0" applyFont="1" applyAlignment="1">
      <alignment horizontal="left"/>
    </xf>
    <xf numFmtId="0" fontId="18" fillId="0" borderId="0" xfId="0" applyFont="1"/>
    <xf numFmtId="49" fontId="1" fillId="0" borderId="0" xfId="0" applyNumberFormat="1" applyFont="1" applyAlignment="1">
      <alignment vertical="center" wrapText="1"/>
    </xf>
    <xf numFmtId="0" fontId="19" fillId="0" borderId="0" xfId="0" applyFont="1"/>
    <xf numFmtId="0" fontId="1" fillId="2"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2" fillId="3" borderId="0" xfId="0" applyFont="1" applyFill="1" applyAlignment="1">
      <alignment horizontal="left" wrapText="1"/>
    </xf>
    <xf numFmtId="0" fontId="1" fillId="0" borderId="0" xfId="0" applyFont="1" applyAlignment="1" applyProtection="1">
      <alignment wrapText="1"/>
      <protection locked="0"/>
    </xf>
    <xf numFmtId="0" fontId="2"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 fillId="0" borderId="2" xfId="0" applyFont="1" applyBorder="1" applyAlignment="1" applyProtection="1">
      <alignment horizontal="left" vertical="center" wrapText="1"/>
      <protection locked="0"/>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xf>
    <xf numFmtId="0" fontId="1" fillId="5" borderId="2" xfId="0" applyFont="1" applyFill="1" applyBorder="1" applyAlignment="1" applyProtection="1">
      <alignment horizontal="left" vertical="center" wrapText="1"/>
      <protection locked="0"/>
    </xf>
    <xf numFmtId="0" fontId="3" fillId="5"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horizontal="left" vertical="center" wrapText="1" indent="2"/>
    </xf>
    <xf numFmtId="0" fontId="1" fillId="5" borderId="2" xfId="0" applyFont="1" applyFill="1" applyBorder="1" applyAlignment="1">
      <alignment vertical="center" wrapText="1"/>
    </xf>
    <xf numFmtId="0" fontId="3" fillId="2" borderId="2" xfId="0" applyFont="1" applyFill="1" applyBorder="1" applyAlignment="1">
      <alignment horizontal="right" vertical="center" wrapText="1"/>
    </xf>
    <xf numFmtId="0" fontId="12" fillId="6" borderId="2" xfId="0" applyFont="1" applyFill="1" applyBorder="1" applyAlignment="1">
      <alignment horizontal="left" vertical="center" wrapText="1"/>
    </xf>
    <xf numFmtId="0" fontId="9" fillId="0" borderId="0" xfId="0" applyFont="1" applyAlignment="1">
      <alignment vertical="center" wrapText="1"/>
    </xf>
    <xf numFmtId="0" fontId="3" fillId="5"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0" borderId="0" xfId="0" applyFont="1" applyAlignment="1">
      <alignment horizontal="left"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1" fillId="0" borderId="0" xfId="0" applyFont="1" applyAlignment="1" applyProtection="1">
      <alignment horizontal="center" vertical="center"/>
      <protection locked="0"/>
    </xf>
    <xf numFmtId="0" fontId="8" fillId="0" borderId="0" xfId="0" applyFont="1" applyAlignment="1">
      <alignment horizontal="center" vertical="center" wrapText="1"/>
    </xf>
    <xf numFmtId="0" fontId="1" fillId="6"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0" xfId="0"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0" fontId="3" fillId="5"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3" fontId="3" fillId="7" borderId="1" xfId="0" applyNumberFormat="1" applyFont="1" applyFill="1" applyBorder="1" applyAlignment="1">
      <alignment vertical="center" wrapText="1"/>
    </xf>
  </cellXfs>
  <cellStyles count="2">
    <cellStyle name="Parasts" xfId="0" builtinId="0"/>
    <cellStyle name="Procenti"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EA4AC-DA62-478D-AC56-D29BDDEB27A1}">
  <sheetPr>
    <pageSetUpPr fitToPage="1"/>
  </sheetPr>
  <dimension ref="A1:P81"/>
  <sheetViews>
    <sheetView tabSelected="1" topLeftCell="A33" zoomScale="80" zoomScaleNormal="80" workbookViewId="0">
      <selection activeCell="J35" sqref="J35"/>
    </sheetView>
  </sheetViews>
  <sheetFormatPr defaultColWidth="8.88671875" defaultRowHeight="15" x14ac:dyDescent="0.25"/>
  <cols>
    <col min="1" max="1" width="14" style="1" customWidth="1"/>
    <col min="2" max="2" width="30.21875" style="1" customWidth="1"/>
    <col min="3" max="3" width="18.5546875" style="1" customWidth="1"/>
    <col min="4" max="4" width="19.21875" style="1" customWidth="1"/>
    <col min="5" max="5" width="18.5546875" style="1" customWidth="1"/>
    <col min="6" max="6" width="24.5546875" style="1" customWidth="1"/>
    <col min="7" max="7" width="23.21875" style="1" customWidth="1"/>
    <col min="8" max="12" width="18.5546875" style="1" customWidth="1"/>
    <col min="13" max="13" width="13.109375" style="1" customWidth="1"/>
    <col min="14" max="14" width="8.88671875" style="1" customWidth="1"/>
    <col min="15" max="15" width="16.44140625" style="1" customWidth="1"/>
    <col min="16" max="16384" width="8.88671875" style="1"/>
  </cols>
  <sheetData>
    <row r="1" spans="1:15" ht="19.5" x14ac:dyDescent="0.3">
      <c r="A1" s="94" t="s">
        <v>103</v>
      </c>
    </row>
    <row r="2" spans="1:15" ht="26.25" customHeight="1" x14ac:dyDescent="0.25">
      <c r="A2" s="125" t="s">
        <v>93</v>
      </c>
      <c r="B2" s="125"/>
      <c r="C2" s="125"/>
      <c r="D2" s="125"/>
      <c r="E2" s="125"/>
      <c r="F2" s="125"/>
      <c r="G2" s="125"/>
      <c r="H2" s="125"/>
      <c r="I2" s="125"/>
      <c r="J2" s="125"/>
      <c r="K2" s="125"/>
      <c r="L2" s="125"/>
      <c r="M2" s="22"/>
    </row>
    <row r="3" spans="1:15" ht="9" customHeight="1" x14ac:dyDescent="0.25">
      <c r="A3" s="2"/>
      <c r="B3" s="2"/>
      <c r="C3" s="2"/>
      <c r="D3" s="2"/>
      <c r="E3" s="2"/>
      <c r="F3" s="2"/>
      <c r="G3" s="2"/>
      <c r="H3" s="2"/>
      <c r="I3" s="2"/>
      <c r="J3" s="2"/>
      <c r="K3" s="2"/>
      <c r="L3" s="2"/>
      <c r="M3" s="2"/>
    </row>
    <row r="4" spans="1:15" x14ac:dyDescent="0.25">
      <c r="A4" s="124" t="s">
        <v>113</v>
      </c>
      <c r="B4" s="124"/>
      <c r="C4" s="5"/>
      <c r="D4" s="5"/>
      <c r="E4" s="5"/>
      <c r="F4" s="5"/>
      <c r="G4" s="5"/>
      <c r="H4" s="5"/>
      <c r="I4" s="5"/>
      <c r="J4" s="5"/>
      <c r="K4" s="5"/>
      <c r="L4" s="6"/>
      <c r="M4" s="6"/>
    </row>
    <row r="5" spans="1:15" x14ac:dyDescent="0.25">
      <c r="A5" s="28" t="s">
        <v>114</v>
      </c>
      <c r="C5" s="5"/>
      <c r="D5" s="5"/>
      <c r="E5" s="5"/>
      <c r="F5" s="5"/>
      <c r="G5" s="5"/>
      <c r="H5" s="5"/>
      <c r="J5" s="5"/>
      <c r="K5" s="5"/>
      <c r="L5" s="6"/>
      <c r="M5" s="6"/>
    </row>
    <row r="6" spans="1:15" ht="8.25" customHeight="1" x14ac:dyDescent="0.25">
      <c r="A6" s="5"/>
      <c r="C6" s="5"/>
      <c r="D6" s="5"/>
      <c r="E6" s="5"/>
      <c r="F6" s="5"/>
      <c r="G6" s="5"/>
      <c r="H6" s="5"/>
      <c r="I6" s="5"/>
      <c r="J6" s="5"/>
      <c r="K6" s="5"/>
      <c r="L6" s="6"/>
      <c r="M6" s="6"/>
    </row>
    <row r="7" spans="1:15" x14ac:dyDescent="0.25">
      <c r="A7" s="25" t="s">
        <v>0</v>
      </c>
      <c r="C7" s="12"/>
      <c r="D7" s="12"/>
      <c r="E7" s="12"/>
      <c r="H7" s="47"/>
      <c r="I7" s="47"/>
      <c r="J7" s="47"/>
      <c r="K7" s="7"/>
      <c r="L7" s="4" t="s">
        <v>1</v>
      </c>
      <c r="M7" s="4"/>
    </row>
    <row r="8" spans="1:15" ht="39" customHeight="1" x14ac:dyDescent="0.25">
      <c r="A8" s="98" t="s">
        <v>2</v>
      </c>
      <c r="B8" s="98" t="s">
        <v>3</v>
      </c>
      <c r="C8" s="127" t="s">
        <v>96</v>
      </c>
      <c r="D8" s="127"/>
      <c r="E8" s="128"/>
      <c r="F8" s="98" t="s">
        <v>4</v>
      </c>
      <c r="G8" s="133" t="s">
        <v>5</v>
      </c>
      <c r="H8" s="134"/>
      <c r="I8" s="135"/>
      <c r="J8" s="98" t="s">
        <v>6</v>
      </c>
      <c r="K8" s="98" t="s">
        <v>7</v>
      </c>
      <c r="L8" s="96" t="s">
        <v>8</v>
      </c>
      <c r="M8" s="2"/>
    </row>
    <row r="9" spans="1:15" ht="69" customHeight="1" x14ac:dyDescent="0.25">
      <c r="A9" s="126"/>
      <c r="B9" s="126"/>
      <c r="C9" s="62" t="s">
        <v>9</v>
      </c>
      <c r="D9" s="62" t="s">
        <v>10</v>
      </c>
      <c r="E9" s="63" t="s">
        <v>11</v>
      </c>
      <c r="F9" s="99"/>
      <c r="G9" s="64" t="s">
        <v>90</v>
      </c>
      <c r="H9" s="65" t="s">
        <v>12</v>
      </c>
      <c r="I9" s="64" t="s">
        <v>13</v>
      </c>
      <c r="J9" s="99"/>
      <c r="K9" s="99"/>
      <c r="L9" s="97"/>
      <c r="M9" s="2"/>
    </row>
    <row r="10" spans="1:15" s="7" customFormat="1" ht="30" customHeight="1" x14ac:dyDescent="0.25">
      <c r="A10" s="126"/>
      <c r="B10" s="126"/>
      <c r="C10" s="66" t="s">
        <v>98</v>
      </c>
      <c r="D10" s="66" t="s">
        <v>98</v>
      </c>
      <c r="E10" s="66" t="s">
        <v>98</v>
      </c>
      <c r="F10" s="66" t="s">
        <v>98</v>
      </c>
      <c r="G10" s="66" t="s">
        <v>98</v>
      </c>
      <c r="H10" s="66" t="s">
        <v>98</v>
      </c>
      <c r="I10" s="66" t="s">
        <v>98</v>
      </c>
      <c r="J10" s="66" t="s">
        <v>98</v>
      </c>
      <c r="K10" s="66" t="s">
        <v>98</v>
      </c>
      <c r="L10" s="66" t="s">
        <v>14</v>
      </c>
      <c r="M10" s="2"/>
      <c r="N10" s="1"/>
      <c r="O10" s="1"/>
    </row>
    <row r="11" spans="1:15" s="7" customFormat="1" ht="35.25" customHeight="1" x14ac:dyDescent="0.25">
      <c r="A11" s="60"/>
      <c r="B11" s="86" t="s">
        <v>15</v>
      </c>
      <c r="C11" s="87" t="s">
        <v>16</v>
      </c>
      <c r="D11" s="87" t="s">
        <v>105</v>
      </c>
      <c r="E11" s="87" t="s">
        <v>17</v>
      </c>
      <c r="F11" s="88" t="s">
        <v>18</v>
      </c>
      <c r="G11" s="88" t="s">
        <v>19</v>
      </c>
      <c r="H11" s="88" t="s">
        <v>20</v>
      </c>
      <c r="I11" s="88" t="s">
        <v>21</v>
      </c>
      <c r="J11" s="88" t="s">
        <v>22</v>
      </c>
      <c r="K11" s="89" t="s">
        <v>23</v>
      </c>
      <c r="L11" s="48"/>
      <c r="M11" s="2"/>
      <c r="N11" s="1"/>
      <c r="O11" s="1"/>
    </row>
    <row r="12" spans="1:15" s="7" customFormat="1" x14ac:dyDescent="0.25">
      <c r="A12" s="67">
        <v>1</v>
      </c>
      <c r="B12" s="67">
        <v>2</v>
      </c>
      <c r="C12" s="67">
        <v>3</v>
      </c>
      <c r="D12" s="67">
        <v>4</v>
      </c>
      <c r="E12" s="84" t="s">
        <v>88</v>
      </c>
      <c r="F12" s="67">
        <v>6</v>
      </c>
      <c r="G12" s="67">
        <v>7</v>
      </c>
      <c r="H12" s="67">
        <v>8</v>
      </c>
      <c r="I12" s="67">
        <v>9</v>
      </c>
      <c r="J12" s="67">
        <v>10</v>
      </c>
      <c r="K12" s="67">
        <v>11</v>
      </c>
      <c r="L12" s="67" t="s">
        <v>89</v>
      </c>
      <c r="M12" s="13"/>
      <c r="N12" s="1"/>
      <c r="O12" s="1"/>
    </row>
    <row r="13" spans="1:15" x14ac:dyDescent="0.25">
      <c r="A13" s="68">
        <v>1000</v>
      </c>
      <c r="B13" s="69" t="s">
        <v>24</v>
      </c>
      <c r="C13" s="70">
        <v>11612834.637555797</v>
      </c>
      <c r="D13" s="70">
        <v>882805.03646844509</v>
      </c>
      <c r="E13" s="70">
        <f t="shared" ref="E13:L13" si="0">E14+E15</f>
        <v>12495639.674024241</v>
      </c>
      <c r="F13" s="70">
        <v>696437.95108563628</v>
      </c>
      <c r="G13" s="70">
        <f t="shared" si="0"/>
        <v>0</v>
      </c>
      <c r="H13" s="70">
        <f t="shared" si="0"/>
        <v>0</v>
      </c>
      <c r="I13" s="70">
        <f t="shared" si="0"/>
        <v>0</v>
      </c>
      <c r="J13" s="70">
        <v>585659.11555117823</v>
      </c>
      <c r="K13" s="70">
        <v>796349.93436881993</v>
      </c>
      <c r="L13" s="70">
        <f>L14+L15</f>
        <v>14574086.675029876</v>
      </c>
      <c r="M13" s="14"/>
    </row>
    <row r="14" spans="1:15" ht="18" customHeight="1" x14ac:dyDescent="0.25">
      <c r="A14" s="71">
        <v>1100</v>
      </c>
      <c r="B14" s="72" t="s">
        <v>25</v>
      </c>
      <c r="C14" s="31">
        <v>9267231.6423351355</v>
      </c>
      <c r="D14" s="31">
        <v>704492.83256952686</v>
      </c>
      <c r="E14" s="85">
        <f>C14+D14</f>
        <v>9971724.474904662</v>
      </c>
      <c r="F14" s="31">
        <v>555768.85563766805</v>
      </c>
      <c r="G14" s="31"/>
      <c r="H14" s="31"/>
      <c r="I14" s="31"/>
      <c r="J14" s="31">
        <v>467365.5362064318</v>
      </c>
      <c r="K14" s="31">
        <v>635500.24955039995</v>
      </c>
      <c r="L14" s="85">
        <f>SUM(E14:K14)</f>
        <v>11630359.116299162</v>
      </c>
      <c r="M14" s="15"/>
    </row>
    <row r="15" spans="1:15" s="8" customFormat="1" ht="45" x14ac:dyDescent="0.25">
      <c r="A15" s="73">
        <v>1200</v>
      </c>
      <c r="B15" s="74" t="s">
        <v>26</v>
      </c>
      <c r="C15" s="32">
        <v>2345602.9952206607</v>
      </c>
      <c r="D15" s="32">
        <v>178312.2038989182</v>
      </c>
      <c r="E15" s="85">
        <f>C15+D15</f>
        <v>2523915.199119579</v>
      </c>
      <c r="F15" s="32">
        <v>140669.09544796826</v>
      </c>
      <c r="G15" s="32"/>
      <c r="H15" s="32"/>
      <c r="I15" s="32"/>
      <c r="J15" s="32">
        <v>118293.57934474647</v>
      </c>
      <c r="K15" s="32">
        <v>160849.68481842001</v>
      </c>
      <c r="L15" s="85">
        <f t="shared" ref="L15:L29" si="1">SUM(E15:K15)</f>
        <v>2943727.558730714</v>
      </c>
      <c r="M15" s="15"/>
    </row>
    <row r="16" spans="1:15" ht="21.75" customHeight="1" x14ac:dyDescent="0.25">
      <c r="A16" s="75">
        <v>2000</v>
      </c>
      <c r="B16" s="76" t="s">
        <v>27</v>
      </c>
      <c r="C16" s="85">
        <v>7396566.1267638989</v>
      </c>
      <c r="D16" s="85">
        <v>562285.26738527708</v>
      </c>
      <c r="E16" s="85">
        <f t="shared" ref="E16:J16" si="2">E17+E18+E19+E20+E21</f>
        <v>7958851.3941491768</v>
      </c>
      <c r="F16" s="85">
        <v>443582.42575277691</v>
      </c>
      <c r="G16" s="85">
        <f t="shared" si="2"/>
        <v>0</v>
      </c>
      <c r="H16" s="85">
        <f t="shared" si="2"/>
        <v>0</v>
      </c>
      <c r="I16" s="85">
        <f t="shared" si="2"/>
        <v>0</v>
      </c>
      <c r="J16" s="85">
        <v>373024.02997345151</v>
      </c>
      <c r="K16" s="85">
        <v>507219.39418253995</v>
      </c>
      <c r="L16" s="85">
        <f t="shared" si="1"/>
        <v>9282677.2440579459</v>
      </c>
      <c r="M16" s="14"/>
    </row>
    <row r="17" spans="1:13" ht="35.25" customHeight="1" x14ac:dyDescent="0.25">
      <c r="A17" s="71">
        <v>2100</v>
      </c>
      <c r="B17" s="72" t="s">
        <v>28</v>
      </c>
      <c r="C17" s="29">
        <v>6756.295835270058</v>
      </c>
      <c r="D17" s="29">
        <v>513.61206608058262</v>
      </c>
      <c r="E17" s="70">
        <f>C17+D17</f>
        <v>7269.9079013506407</v>
      </c>
      <c r="F17" s="29">
        <v>405.18451999883553</v>
      </c>
      <c r="G17" s="29"/>
      <c r="H17" s="29"/>
      <c r="I17" s="29"/>
      <c r="J17" s="29">
        <v>340.73388339569038</v>
      </c>
      <c r="K17" s="29">
        <v>463.31287001999999</v>
      </c>
      <c r="L17" s="85">
        <f>SUM(E17:K17)</f>
        <v>8479.1391747651669</v>
      </c>
      <c r="M17" s="15"/>
    </row>
    <row r="18" spans="1:13" x14ac:dyDescent="0.25">
      <c r="A18" s="71">
        <v>2200</v>
      </c>
      <c r="B18" s="72" t="s">
        <v>29</v>
      </c>
      <c r="C18" s="31">
        <v>1685385.5445941179</v>
      </c>
      <c r="D18" s="31">
        <v>128122.62411341442</v>
      </c>
      <c r="E18" s="70">
        <f>C18+D18</f>
        <v>1813508.1687075323</v>
      </c>
      <c r="F18" s="31">
        <v>101074.93063498271</v>
      </c>
      <c r="G18" s="31"/>
      <c r="H18" s="31"/>
      <c r="I18" s="31"/>
      <c r="J18" s="31">
        <v>84997.456539817154</v>
      </c>
      <c r="K18" s="31">
        <v>115575.28456344</v>
      </c>
      <c r="L18" s="85">
        <f t="shared" si="1"/>
        <v>2115155.8404457723</v>
      </c>
      <c r="M18" s="15"/>
    </row>
    <row r="19" spans="1:13" ht="48" customHeight="1" x14ac:dyDescent="0.25">
      <c r="A19" s="71">
        <v>2300</v>
      </c>
      <c r="B19" s="77" t="s">
        <v>30</v>
      </c>
      <c r="C19" s="31">
        <v>4507838.2084925761</v>
      </c>
      <c r="D19" s="31">
        <v>342684.8309001436</v>
      </c>
      <c r="E19" s="70">
        <f>C19+D19</f>
        <v>4850523.03939272</v>
      </c>
      <c r="F19" s="31">
        <v>270341.36829910841</v>
      </c>
      <c r="G19" s="31"/>
      <c r="H19" s="31"/>
      <c r="I19" s="31"/>
      <c r="J19" s="31">
        <v>227339.54461864565</v>
      </c>
      <c r="K19" s="31">
        <v>309124.92716195999</v>
      </c>
      <c r="L19" s="85">
        <f t="shared" si="1"/>
        <v>5657328.8794724336</v>
      </c>
      <c r="M19" s="15"/>
    </row>
    <row r="20" spans="1:13" ht="33" customHeight="1" x14ac:dyDescent="0.25">
      <c r="A20" s="61">
        <v>2400</v>
      </c>
      <c r="B20" s="78" t="s">
        <v>31</v>
      </c>
      <c r="C20" s="29">
        <v>0</v>
      </c>
      <c r="D20" s="29">
        <v>0</v>
      </c>
      <c r="E20" s="70">
        <f>C20+D20</f>
        <v>0</v>
      </c>
      <c r="F20" s="33">
        <v>0</v>
      </c>
      <c r="G20" s="33"/>
      <c r="H20" s="33"/>
      <c r="I20" s="33"/>
      <c r="J20" s="33">
        <v>0</v>
      </c>
      <c r="K20" s="33">
        <v>0</v>
      </c>
      <c r="L20" s="85">
        <f t="shared" si="1"/>
        <v>0</v>
      </c>
      <c r="M20" s="16"/>
    </row>
    <row r="21" spans="1:13" ht="26.25" customHeight="1" x14ac:dyDescent="0.25">
      <c r="A21" s="66">
        <v>2500</v>
      </c>
      <c r="B21" s="58" t="s">
        <v>32</v>
      </c>
      <c r="C21" s="34">
        <v>1196586.0778419347</v>
      </c>
      <c r="D21" s="34">
        <v>90964.200305638529</v>
      </c>
      <c r="E21" s="70">
        <f>C21+D21</f>
        <v>1287550.2781475733</v>
      </c>
      <c r="F21" s="34">
        <v>71760.942298686947</v>
      </c>
      <c r="G21" s="34"/>
      <c r="H21" s="34"/>
      <c r="I21" s="34"/>
      <c r="J21" s="34">
        <v>60346.29493159298</v>
      </c>
      <c r="K21" s="34">
        <v>82055.869587120003</v>
      </c>
      <c r="L21" s="85">
        <f t="shared" si="1"/>
        <v>1501713.384964973</v>
      </c>
      <c r="M21" s="15"/>
    </row>
    <row r="22" spans="1:13" ht="23.25" customHeight="1" x14ac:dyDescent="0.25">
      <c r="A22" s="75">
        <v>4000</v>
      </c>
      <c r="B22" s="76" t="s">
        <v>33</v>
      </c>
      <c r="C22" s="85">
        <v>0</v>
      </c>
      <c r="D22" s="85">
        <v>0</v>
      </c>
      <c r="E22" s="85">
        <f t="shared" ref="E22:J22" si="3">E23+E24+E25</f>
        <v>0</v>
      </c>
      <c r="F22" s="85">
        <v>0</v>
      </c>
      <c r="G22" s="85">
        <f t="shared" si="3"/>
        <v>0</v>
      </c>
      <c r="H22" s="85">
        <f t="shared" si="3"/>
        <v>0</v>
      </c>
      <c r="I22" s="85">
        <f t="shared" si="3"/>
        <v>0</v>
      </c>
      <c r="J22" s="85">
        <v>0</v>
      </c>
      <c r="K22" s="85">
        <v>0</v>
      </c>
      <c r="L22" s="85">
        <f t="shared" si="1"/>
        <v>0</v>
      </c>
      <c r="M22" s="14"/>
    </row>
    <row r="23" spans="1:13" ht="31.5" customHeight="1" x14ac:dyDescent="0.25">
      <c r="A23" s="71">
        <v>4100</v>
      </c>
      <c r="B23" s="72" t="s">
        <v>34</v>
      </c>
      <c r="C23" s="29">
        <v>0</v>
      </c>
      <c r="D23" s="29">
        <v>0</v>
      </c>
      <c r="E23" s="70">
        <f>C23+D23</f>
        <v>0</v>
      </c>
      <c r="F23" s="29">
        <v>0</v>
      </c>
      <c r="G23" s="29"/>
      <c r="H23" s="29"/>
      <c r="I23" s="29"/>
      <c r="J23" s="29">
        <v>0</v>
      </c>
      <c r="K23" s="29">
        <v>0</v>
      </c>
      <c r="L23" s="85">
        <f t="shared" si="1"/>
        <v>0</v>
      </c>
      <c r="M23" s="15"/>
    </row>
    <row r="24" spans="1:13" ht="32.25" customHeight="1" x14ac:dyDescent="0.25">
      <c r="A24" s="71">
        <v>4200</v>
      </c>
      <c r="B24" s="72" t="s">
        <v>35</v>
      </c>
      <c r="C24" s="29">
        <v>0</v>
      </c>
      <c r="D24" s="29">
        <v>0</v>
      </c>
      <c r="E24" s="70">
        <f>C24+D24</f>
        <v>0</v>
      </c>
      <c r="F24" s="29">
        <v>0</v>
      </c>
      <c r="G24" s="29"/>
      <c r="H24" s="29"/>
      <c r="I24" s="29"/>
      <c r="J24" s="29">
        <v>0</v>
      </c>
      <c r="K24" s="29">
        <v>0</v>
      </c>
      <c r="L24" s="85">
        <f t="shared" si="1"/>
        <v>0</v>
      </c>
      <c r="M24" s="15"/>
    </row>
    <row r="25" spans="1:13" x14ac:dyDescent="0.25">
      <c r="A25" s="71">
        <v>4300</v>
      </c>
      <c r="B25" s="72" t="s">
        <v>36</v>
      </c>
      <c r="C25" s="29">
        <v>0</v>
      </c>
      <c r="D25" s="29">
        <v>0</v>
      </c>
      <c r="E25" s="70">
        <f>C25+D25</f>
        <v>0</v>
      </c>
      <c r="F25" s="29">
        <v>0</v>
      </c>
      <c r="G25" s="29"/>
      <c r="H25" s="29"/>
      <c r="I25" s="29"/>
      <c r="J25" s="29">
        <v>0</v>
      </c>
      <c r="K25" s="29">
        <v>0</v>
      </c>
      <c r="L25" s="85">
        <f t="shared" si="1"/>
        <v>0</v>
      </c>
      <c r="M25" s="15"/>
    </row>
    <row r="26" spans="1:13" ht="24.75" customHeight="1" x14ac:dyDescent="0.25">
      <c r="A26" s="79" t="s">
        <v>37</v>
      </c>
      <c r="B26" s="80" t="s">
        <v>38</v>
      </c>
      <c r="C26" s="85">
        <v>714486.78231939324</v>
      </c>
      <c r="D26" s="85">
        <v>54315.121984243728</v>
      </c>
      <c r="E26" s="85">
        <f t="shared" ref="E26:J26" si="4">E27+E28</f>
        <v>768801.90430363698</v>
      </c>
      <c r="F26" s="85">
        <v>42848.772611216504</v>
      </c>
      <c r="G26" s="85">
        <f t="shared" si="4"/>
        <v>0</v>
      </c>
      <c r="H26" s="85">
        <f t="shared" si="4"/>
        <v>198915</v>
      </c>
      <c r="I26" s="85">
        <f t="shared" si="4"/>
        <v>0</v>
      </c>
      <c r="J26" s="85">
        <v>36033.036727564657</v>
      </c>
      <c r="K26" s="85">
        <v>48995.918736959997</v>
      </c>
      <c r="L26" s="85">
        <f t="shared" si="1"/>
        <v>1095594.6323793782</v>
      </c>
      <c r="M26" s="14"/>
    </row>
    <row r="27" spans="1:13" ht="19.5" customHeight="1" x14ac:dyDescent="0.25">
      <c r="A27" s="81" t="s">
        <v>39</v>
      </c>
      <c r="B27" s="72" t="s">
        <v>40</v>
      </c>
      <c r="C27" s="29">
        <v>18383.575049144783</v>
      </c>
      <c r="D27" s="29">
        <v>1397.5151759412695</v>
      </c>
      <c r="E27" s="85">
        <f>C27+D27</f>
        <v>19781.090225086053</v>
      </c>
      <c r="F27" s="29">
        <v>1102.488732548604</v>
      </c>
      <c r="G27" s="29"/>
      <c r="H27" s="29"/>
      <c r="I27" s="29"/>
      <c r="J27" s="29">
        <v>927.12146861473923</v>
      </c>
      <c r="K27" s="29">
        <v>1260.6533409599999</v>
      </c>
      <c r="L27" s="85">
        <f t="shared" si="1"/>
        <v>23071.353767209399</v>
      </c>
      <c r="M27" s="15"/>
    </row>
    <row r="28" spans="1:13" ht="21.75" customHeight="1" x14ac:dyDescent="0.25">
      <c r="A28" s="81" t="s">
        <v>41</v>
      </c>
      <c r="B28" s="72" t="s">
        <v>42</v>
      </c>
      <c r="C28" s="31">
        <v>696103.20727024844</v>
      </c>
      <c r="D28" s="31">
        <v>52917.606808302458</v>
      </c>
      <c r="E28" s="85">
        <f>C28+D28</f>
        <v>749020.8140785509</v>
      </c>
      <c r="F28" s="31">
        <v>41746.283878667906</v>
      </c>
      <c r="G28" s="31"/>
      <c r="H28" s="31">
        <v>198915</v>
      </c>
      <c r="I28" s="31"/>
      <c r="J28" s="31">
        <v>35105.915258949921</v>
      </c>
      <c r="K28" s="31">
        <v>47735.265395999995</v>
      </c>
      <c r="L28" s="85">
        <f t="shared" si="1"/>
        <v>1072523.2786121687</v>
      </c>
      <c r="M28" s="15"/>
    </row>
    <row r="29" spans="1:13" ht="75.75" customHeight="1" x14ac:dyDescent="0.25">
      <c r="A29" s="82">
        <v>8000</v>
      </c>
      <c r="B29" s="83" t="s">
        <v>43</v>
      </c>
      <c r="C29" s="35">
        <v>80302.45334289741</v>
      </c>
      <c r="D29" s="35">
        <v>6104.5741599230223</v>
      </c>
      <c r="E29" s="70">
        <f>C29+D29</f>
        <v>86407.027502820434</v>
      </c>
      <c r="F29" s="35">
        <v>4815.8505497369497</v>
      </c>
      <c r="G29" s="35"/>
      <c r="H29" s="35"/>
      <c r="I29" s="35"/>
      <c r="J29" s="35">
        <v>4049.8177464179953</v>
      </c>
      <c r="K29" s="35">
        <v>5506.7393487600002</v>
      </c>
      <c r="L29" s="85">
        <f t="shared" si="1"/>
        <v>100779.43514773538</v>
      </c>
      <c r="M29" s="17"/>
    </row>
    <row r="30" spans="1:13" ht="22.5" customHeight="1" x14ac:dyDescent="0.25">
      <c r="A30" s="66"/>
      <c r="B30" s="83" t="s">
        <v>100</v>
      </c>
      <c r="C30" s="136">
        <v>19804189.999981984</v>
      </c>
      <c r="D30" s="136">
        <v>1505509.9999978889</v>
      </c>
      <c r="E30" s="136">
        <f t="shared" ref="E30:J30" si="5">E13+E16+E22+E26+E29</f>
        <v>21309699.999979872</v>
      </c>
      <c r="F30" s="136">
        <v>1187684.9999993667</v>
      </c>
      <c r="G30" s="136">
        <f t="shared" si="5"/>
        <v>0</v>
      </c>
      <c r="H30" s="136">
        <f t="shared" si="5"/>
        <v>198915</v>
      </c>
      <c r="I30" s="136">
        <f t="shared" si="5"/>
        <v>0</v>
      </c>
      <c r="J30" s="136">
        <v>998765.99999861245</v>
      </c>
      <c r="K30" s="136">
        <v>1358071.9866370799</v>
      </c>
      <c r="L30" s="137">
        <f t="shared" ref="L30" si="6">SUM(E30:K30)</f>
        <v>25053137.986614931</v>
      </c>
      <c r="M30" s="18"/>
    </row>
    <row r="31" spans="1:13" ht="46.5" customHeight="1" x14ac:dyDescent="0.25">
      <c r="A31" s="21"/>
      <c r="B31" s="9"/>
      <c r="C31" s="23"/>
      <c r="D31" s="23"/>
      <c r="E31" s="23"/>
      <c r="F31" s="23"/>
      <c r="G31" s="120" t="s">
        <v>107</v>
      </c>
      <c r="H31" s="120"/>
      <c r="I31" s="120"/>
      <c r="J31" s="9"/>
      <c r="K31" s="9"/>
      <c r="L31" s="9"/>
      <c r="M31" s="9"/>
    </row>
    <row r="32" spans="1:13" ht="39" customHeight="1" x14ac:dyDescent="0.25">
      <c r="A32" s="117" t="s">
        <v>44</v>
      </c>
      <c r="B32" s="117"/>
      <c r="C32" s="50"/>
      <c r="D32" s="50"/>
      <c r="E32" s="59">
        <f>C32+D32</f>
        <v>0</v>
      </c>
      <c r="F32" s="90" t="s">
        <v>46</v>
      </c>
      <c r="G32" s="3"/>
      <c r="H32" s="3">
        <v>198915</v>
      </c>
      <c r="I32" s="3"/>
      <c r="J32" s="9"/>
      <c r="K32" s="9"/>
      <c r="L32" s="9"/>
      <c r="M32" s="9"/>
    </row>
    <row r="33" spans="1:16" ht="31.5" customHeight="1" x14ac:dyDescent="0.25">
      <c r="A33" s="117" t="s">
        <v>97</v>
      </c>
      <c r="B33" s="117"/>
      <c r="C33" s="50"/>
      <c r="D33" s="50"/>
      <c r="E33" s="59">
        <f>C33+D33</f>
        <v>0</v>
      </c>
      <c r="F33" s="90" t="s">
        <v>45</v>
      </c>
      <c r="G33" s="3"/>
      <c r="H33" s="3"/>
      <c r="I33" s="3"/>
      <c r="J33" s="9"/>
      <c r="K33" s="9"/>
      <c r="L33" s="9"/>
      <c r="M33" s="9"/>
    </row>
    <row r="34" spans="1:16" ht="21.75" customHeight="1" x14ac:dyDescent="0.25">
      <c r="A34" s="45"/>
      <c r="B34" s="45"/>
      <c r="C34" s="9"/>
      <c r="D34" s="9"/>
      <c r="E34" s="9"/>
      <c r="F34" s="9"/>
      <c r="G34" s="9"/>
      <c r="H34" s="9"/>
      <c r="I34" s="9"/>
      <c r="J34" s="9"/>
      <c r="K34" s="9"/>
      <c r="L34" s="9"/>
      <c r="M34" s="9"/>
    </row>
    <row r="35" spans="1:16" ht="24.75" customHeight="1" x14ac:dyDescent="0.25">
      <c r="A35" s="21"/>
      <c r="B35" s="9"/>
      <c r="C35" s="9"/>
      <c r="D35" s="9"/>
      <c r="E35" s="9"/>
      <c r="F35" s="9"/>
      <c r="G35" s="9"/>
      <c r="H35" s="9"/>
      <c r="I35" s="9"/>
      <c r="J35" s="9"/>
      <c r="K35" s="9"/>
      <c r="L35" s="9"/>
      <c r="M35" s="9"/>
    </row>
    <row r="36" spans="1:16" ht="25.5" customHeight="1" x14ac:dyDescent="0.25">
      <c r="A36" s="118" t="s">
        <v>47</v>
      </c>
      <c r="B36" s="118"/>
      <c r="C36" s="9"/>
      <c r="D36" s="4" t="s">
        <v>1</v>
      </c>
      <c r="E36" s="9"/>
      <c r="F36" s="121" t="s">
        <v>48</v>
      </c>
      <c r="G36" s="121"/>
      <c r="H36" s="121"/>
      <c r="I36" s="121"/>
      <c r="J36" s="121"/>
      <c r="K36" s="9"/>
      <c r="L36" s="9"/>
      <c r="M36" s="9"/>
    </row>
    <row r="37" spans="1:16" ht="51.75" customHeight="1" x14ac:dyDescent="0.25">
      <c r="A37" s="119" t="s">
        <v>49</v>
      </c>
      <c r="B37" s="119"/>
      <c r="C37" s="54" t="s">
        <v>91</v>
      </c>
      <c r="D37" s="54" t="s">
        <v>50</v>
      </c>
      <c r="E37" s="9"/>
      <c r="F37" s="122" t="s">
        <v>99</v>
      </c>
      <c r="G37" s="122"/>
      <c r="H37" s="122"/>
      <c r="I37" s="122"/>
      <c r="J37" s="122"/>
      <c r="K37" s="122"/>
      <c r="L37" s="122"/>
      <c r="M37" s="9"/>
    </row>
    <row r="38" spans="1:16" ht="51.75" customHeight="1" x14ac:dyDescent="0.25">
      <c r="A38" s="130" t="s">
        <v>51</v>
      </c>
      <c r="B38" s="113"/>
      <c r="C38" s="55">
        <f>C39</f>
        <v>20948229.780000001</v>
      </c>
      <c r="D38" s="55">
        <f>D39+D44+D47+D48+D49+D55+D61</f>
        <v>25262227.940000001</v>
      </c>
      <c r="E38" s="9"/>
      <c r="F38" s="122"/>
      <c r="G38" s="122"/>
      <c r="H38" s="122" t="s">
        <v>52</v>
      </c>
      <c r="I38" s="122" t="s">
        <v>53</v>
      </c>
      <c r="J38" s="37" t="s">
        <v>54</v>
      </c>
      <c r="K38" s="123" t="s">
        <v>55</v>
      </c>
      <c r="L38" s="131" t="s">
        <v>56</v>
      </c>
      <c r="M38" s="9"/>
    </row>
    <row r="39" spans="1:16" ht="105" x14ac:dyDescent="0.25">
      <c r="A39" s="112" t="s">
        <v>57</v>
      </c>
      <c r="B39" s="112"/>
      <c r="C39" s="55">
        <f>SUM(C40:C43)</f>
        <v>20948229.780000001</v>
      </c>
      <c r="D39" s="55">
        <f>SUM(D40:D43)</f>
        <v>21309699.940000001</v>
      </c>
      <c r="E39" s="9" t="s">
        <v>115</v>
      </c>
      <c r="F39" s="122"/>
      <c r="G39" s="122"/>
      <c r="H39" s="122"/>
      <c r="I39" s="122"/>
      <c r="J39" s="46" t="s">
        <v>58</v>
      </c>
      <c r="K39" s="123"/>
      <c r="L39" s="132"/>
      <c r="M39" s="9"/>
    </row>
    <row r="40" spans="1:16" ht="36.75" customHeight="1" x14ac:dyDescent="0.25">
      <c r="A40" s="115" t="s">
        <v>59</v>
      </c>
      <c r="B40" s="115"/>
      <c r="C40" s="52">
        <f>19519410.39-173238</f>
        <v>19346172.390000001</v>
      </c>
      <c r="D40" s="52">
        <v>19630952</v>
      </c>
      <c r="E40" s="9"/>
      <c r="F40" s="95" t="s">
        <v>46</v>
      </c>
      <c r="G40" s="95"/>
      <c r="H40" s="26">
        <f>D40+D42+I42</f>
        <v>20003104.940000001</v>
      </c>
      <c r="I40" s="26">
        <f>C30+I42+C32+C33</f>
        <v>20003104.999981984</v>
      </c>
      <c r="J40" s="27">
        <f>I40+(I40*$J$39/100)</f>
        <v>24939871.31397754</v>
      </c>
      <c r="K40" s="26">
        <f>H40-J40</f>
        <v>-4936766.3739775382</v>
      </c>
      <c r="L40" s="42" t="s">
        <v>60</v>
      </c>
      <c r="M40" s="9"/>
      <c r="N40" s="19"/>
      <c r="O40" s="20"/>
      <c r="P40" s="19"/>
    </row>
    <row r="41" spans="1:16" ht="42.75" customHeight="1" x14ac:dyDescent="0.25">
      <c r="A41" s="115" t="s">
        <v>61</v>
      </c>
      <c r="B41" s="115"/>
      <c r="C41" s="52">
        <v>1428819.39</v>
      </c>
      <c r="D41" s="52">
        <v>1505510</v>
      </c>
      <c r="E41" s="9"/>
      <c r="F41" s="95" t="s">
        <v>45</v>
      </c>
      <c r="G41" s="95"/>
      <c r="H41" s="26">
        <f>D41+D43+I43</f>
        <v>1505510</v>
      </c>
      <c r="I41" s="26">
        <f>D30+I43+D32+D33</f>
        <v>1505509.9999978889</v>
      </c>
      <c r="J41" s="27">
        <f>I41+(I41*$J$39/100)</f>
        <v>1877069.8679973679</v>
      </c>
      <c r="K41" s="26">
        <f>H41-J41</f>
        <v>-371559.86799736787</v>
      </c>
      <c r="L41" s="42" t="s">
        <v>60</v>
      </c>
      <c r="M41" s="9"/>
    </row>
    <row r="42" spans="1:16" ht="58.5" customHeight="1" x14ac:dyDescent="0.25">
      <c r="A42" s="115" t="s">
        <v>104</v>
      </c>
      <c r="B42" s="115"/>
      <c r="C42" s="52">
        <v>173238</v>
      </c>
      <c r="D42" s="52">
        <v>173237.94</v>
      </c>
      <c r="E42" s="9"/>
      <c r="F42" s="95" t="s">
        <v>62</v>
      </c>
      <c r="G42" s="26" t="s">
        <v>46</v>
      </c>
      <c r="H42" s="129">
        <f>D50</f>
        <v>198915</v>
      </c>
      <c r="I42" s="26">
        <f>G32+H32+I32</f>
        <v>198915</v>
      </c>
      <c r="J42" s="36" t="s">
        <v>60</v>
      </c>
      <c r="K42" s="36" t="s">
        <v>60</v>
      </c>
      <c r="L42" s="42" t="s">
        <v>60</v>
      </c>
      <c r="M42" s="9"/>
    </row>
    <row r="43" spans="1:16" ht="63" customHeight="1" x14ac:dyDescent="0.25">
      <c r="A43" s="115" t="s">
        <v>106</v>
      </c>
      <c r="B43" s="115"/>
      <c r="C43" s="52"/>
      <c r="D43" s="52"/>
      <c r="E43" s="9"/>
      <c r="F43" s="95"/>
      <c r="G43" s="26" t="s">
        <v>45</v>
      </c>
      <c r="H43" s="129"/>
      <c r="I43" s="38">
        <f>G33+H33+I33</f>
        <v>0</v>
      </c>
      <c r="J43" s="36" t="s">
        <v>60</v>
      </c>
      <c r="K43" s="36" t="s">
        <v>60</v>
      </c>
      <c r="L43" s="42" t="s">
        <v>60</v>
      </c>
      <c r="M43" s="9"/>
    </row>
    <row r="44" spans="1:16" ht="30" customHeight="1" x14ac:dyDescent="0.25">
      <c r="A44" s="112" t="s">
        <v>92</v>
      </c>
      <c r="B44" s="112"/>
      <c r="C44" s="55" t="s">
        <v>60</v>
      </c>
      <c r="D44" s="55">
        <f>D45+D46</f>
        <v>742291</v>
      </c>
      <c r="E44" s="9"/>
      <c r="F44" s="116" t="s">
        <v>64</v>
      </c>
      <c r="G44" s="116"/>
      <c r="H44" s="36" t="s">
        <v>60</v>
      </c>
      <c r="I44" s="36" t="s">
        <v>60</v>
      </c>
      <c r="J44" s="39">
        <f>SUM(J40:J41)</f>
        <v>26816941.181974906</v>
      </c>
      <c r="K44" s="44">
        <f>SUM(K40:K41)</f>
        <v>-5308326.2419749061</v>
      </c>
      <c r="L44" s="43">
        <f>ROUND(K44*100/(H40+H41+H42),2)</f>
        <v>-24.45</v>
      </c>
      <c r="M44" s="40"/>
    </row>
    <row r="45" spans="1:16" ht="30" customHeight="1" x14ac:dyDescent="0.25">
      <c r="A45" s="115" t="s">
        <v>63</v>
      </c>
      <c r="B45" s="115"/>
      <c r="C45" s="56" t="s">
        <v>60</v>
      </c>
      <c r="D45" s="52">
        <f>286043+148992</f>
        <v>435035</v>
      </c>
      <c r="E45" s="9"/>
      <c r="F45" s="9"/>
      <c r="G45" s="9"/>
      <c r="H45" s="9"/>
      <c r="I45" s="9"/>
      <c r="J45" s="9"/>
      <c r="K45" s="9"/>
      <c r="L45" s="9"/>
      <c r="M45" s="41" t="str">
        <f>IF(K45&gt;0,"!!! Pārmērīga kompensācija !!!","")</f>
        <v/>
      </c>
    </row>
    <row r="46" spans="1:16" ht="32.25" customHeight="1" x14ac:dyDescent="0.25">
      <c r="A46" s="115" t="s">
        <v>65</v>
      </c>
      <c r="B46" s="115"/>
      <c r="C46" s="56" t="s">
        <v>60</v>
      </c>
      <c r="D46" s="52">
        <v>307256</v>
      </c>
      <c r="E46" s="9"/>
      <c r="F46" s="9"/>
      <c r="G46" s="9"/>
      <c r="H46" s="9"/>
      <c r="I46" s="9"/>
      <c r="J46" s="93"/>
      <c r="K46" s="9"/>
      <c r="L46" s="9"/>
      <c r="M46" s="9"/>
    </row>
    <row r="47" spans="1:16" ht="29.25" customHeight="1" x14ac:dyDescent="0.25">
      <c r="A47" s="112" t="s">
        <v>66</v>
      </c>
      <c r="B47" s="112"/>
      <c r="C47" s="55" t="s">
        <v>60</v>
      </c>
      <c r="D47" s="53">
        <f>1358072</f>
        <v>1358072</v>
      </c>
      <c r="E47" s="9"/>
      <c r="F47" s="9"/>
      <c r="G47" s="9"/>
      <c r="H47" s="9"/>
      <c r="I47" s="9"/>
      <c r="J47" s="9"/>
      <c r="K47" s="9"/>
      <c r="L47" s="9"/>
      <c r="M47" s="9"/>
    </row>
    <row r="48" spans="1:16" ht="61.5" customHeight="1" x14ac:dyDescent="0.25">
      <c r="A48" s="112" t="s">
        <v>67</v>
      </c>
      <c r="B48" s="112"/>
      <c r="C48" s="55" t="s">
        <v>60</v>
      </c>
      <c r="D48" s="51">
        <f>49724+264413+261415+262165-173238+1-198915</f>
        <v>465565</v>
      </c>
      <c r="E48" s="9"/>
      <c r="F48" s="9"/>
      <c r="G48" s="15"/>
      <c r="H48" s="9"/>
      <c r="I48" s="9"/>
      <c r="J48" s="9"/>
      <c r="K48" s="9"/>
      <c r="L48" s="9"/>
      <c r="M48" s="9"/>
    </row>
    <row r="49" spans="1:13" ht="29.25" customHeight="1" x14ac:dyDescent="0.25">
      <c r="A49" s="112" t="s">
        <v>68</v>
      </c>
      <c r="B49" s="112"/>
      <c r="C49" s="55" t="s">
        <v>60</v>
      </c>
      <c r="D49" s="55">
        <f>D50+D54</f>
        <v>198915</v>
      </c>
      <c r="E49" s="9"/>
      <c r="F49" s="9"/>
      <c r="G49" s="9"/>
      <c r="H49" s="9"/>
      <c r="I49" s="9"/>
      <c r="J49" s="9"/>
      <c r="K49" s="9"/>
      <c r="L49" s="9"/>
      <c r="M49" s="9"/>
    </row>
    <row r="50" spans="1:13" ht="47.25" customHeight="1" x14ac:dyDescent="0.25">
      <c r="A50" s="113" t="s">
        <v>69</v>
      </c>
      <c r="B50" s="113"/>
      <c r="C50" s="56" t="s">
        <v>60</v>
      </c>
      <c r="D50" s="57">
        <f>D51+D52+D53</f>
        <v>198915</v>
      </c>
      <c r="E50" s="9"/>
      <c r="F50" s="9"/>
      <c r="G50" s="9"/>
      <c r="H50" s="9"/>
      <c r="I50" s="9"/>
      <c r="J50" s="9"/>
      <c r="K50" s="9"/>
      <c r="L50" s="9"/>
      <c r="M50" s="9"/>
    </row>
    <row r="51" spans="1:13" ht="38.25" customHeight="1" x14ac:dyDescent="0.25">
      <c r="A51" s="114" t="s">
        <v>70</v>
      </c>
      <c r="B51" s="114"/>
      <c r="C51" s="56" t="s">
        <v>60</v>
      </c>
      <c r="D51" s="52"/>
      <c r="E51" s="9"/>
      <c r="F51" s="9"/>
      <c r="G51" s="9"/>
      <c r="H51" s="9"/>
      <c r="I51" s="9"/>
      <c r="J51" s="9"/>
      <c r="K51" s="9"/>
      <c r="L51" s="9"/>
      <c r="M51" s="9"/>
    </row>
    <row r="52" spans="1:13" ht="23.25" customHeight="1" x14ac:dyDescent="0.25">
      <c r="A52" s="114" t="s">
        <v>71</v>
      </c>
      <c r="B52" s="114"/>
      <c r="C52" s="56" t="s">
        <v>60</v>
      </c>
      <c r="D52" s="52">
        <v>198915</v>
      </c>
      <c r="E52" s="9"/>
      <c r="F52" s="9"/>
      <c r="G52" s="9"/>
      <c r="H52" s="9"/>
      <c r="I52" s="9"/>
      <c r="J52" s="9"/>
      <c r="K52" s="9"/>
      <c r="L52" s="9"/>
      <c r="M52" s="9"/>
    </row>
    <row r="53" spans="1:13" ht="33.75" customHeight="1" x14ac:dyDescent="0.25">
      <c r="A53" s="114" t="s">
        <v>72</v>
      </c>
      <c r="B53" s="114"/>
      <c r="C53" s="56" t="s">
        <v>60</v>
      </c>
      <c r="D53" s="52"/>
      <c r="E53" s="9"/>
      <c r="F53" s="9"/>
      <c r="G53" s="9"/>
      <c r="H53" s="9"/>
      <c r="I53" s="9"/>
      <c r="J53" s="9"/>
      <c r="K53" s="9"/>
      <c r="L53" s="9"/>
      <c r="M53" s="9"/>
    </row>
    <row r="54" spans="1:13" ht="33" customHeight="1" x14ac:dyDescent="0.25">
      <c r="A54" s="113" t="s">
        <v>73</v>
      </c>
      <c r="B54" s="113"/>
      <c r="C54" s="56" t="s">
        <v>60</v>
      </c>
      <c r="D54" s="52"/>
      <c r="E54" s="9"/>
      <c r="F54" s="9"/>
      <c r="G54" s="9"/>
      <c r="H54" s="9"/>
      <c r="I54" s="9"/>
      <c r="J54" s="9"/>
      <c r="K54" s="9"/>
      <c r="L54" s="9"/>
      <c r="M54" s="9"/>
    </row>
    <row r="55" spans="1:13" ht="20.25" customHeight="1" x14ac:dyDescent="0.25">
      <c r="A55" s="112" t="s">
        <v>74</v>
      </c>
      <c r="B55" s="112"/>
      <c r="C55" s="55" t="s">
        <v>60</v>
      </c>
      <c r="D55" s="55">
        <f>SUM(D56:D60)</f>
        <v>1187685</v>
      </c>
      <c r="E55" s="9"/>
      <c r="F55" s="9"/>
      <c r="G55" s="9"/>
      <c r="H55" s="9"/>
      <c r="I55" s="9"/>
      <c r="J55" s="9"/>
      <c r="K55" s="9"/>
      <c r="L55" s="9"/>
      <c r="M55" s="9"/>
    </row>
    <row r="56" spans="1:13" ht="15" customHeight="1" x14ac:dyDescent="0.25">
      <c r="A56" s="113" t="s">
        <v>75</v>
      </c>
      <c r="B56" s="113"/>
      <c r="C56" s="56" t="s">
        <v>60</v>
      </c>
      <c r="D56" s="52">
        <v>877841</v>
      </c>
      <c r="E56" s="9"/>
      <c r="F56" s="9"/>
      <c r="G56" s="9"/>
      <c r="H56" s="9"/>
      <c r="I56" s="9"/>
      <c r="J56" s="9"/>
      <c r="K56" s="9"/>
      <c r="L56" s="9"/>
      <c r="M56" s="9"/>
    </row>
    <row r="57" spans="1:13" ht="22.5" customHeight="1" x14ac:dyDescent="0.25">
      <c r="A57" s="113" t="s">
        <v>76</v>
      </c>
      <c r="B57" s="113"/>
      <c r="C57" s="56" t="s">
        <v>60</v>
      </c>
      <c r="D57" s="52"/>
      <c r="E57" s="9"/>
      <c r="F57" s="9"/>
      <c r="G57" s="9"/>
      <c r="H57" s="9"/>
      <c r="I57" s="9"/>
      <c r="J57" s="9"/>
      <c r="K57" s="9"/>
      <c r="L57" s="9"/>
      <c r="M57" s="9"/>
    </row>
    <row r="58" spans="1:13" ht="30" customHeight="1" x14ac:dyDescent="0.25">
      <c r="A58" s="113" t="s">
        <v>77</v>
      </c>
      <c r="B58" s="113"/>
      <c r="C58" s="56" t="s">
        <v>60</v>
      </c>
      <c r="D58" s="52"/>
      <c r="E58" s="9"/>
      <c r="F58" s="9"/>
      <c r="G58" s="9"/>
      <c r="H58" s="9"/>
      <c r="I58" s="9"/>
      <c r="J58" s="9"/>
      <c r="K58" s="9"/>
      <c r="L58" s="9"/>
      <c r="M58" s="9"/>
    </row>
    <row r="59" spans="1:13" ht="42.75" customHeight="1" x14ac:dyDescent="0.25">
      <c r="A59" s="113" t="s">
        <v>78</v>
      </c>
      <c r="B59" s="113"/>
      <c r="C59" s="56" t="s">
        <v>60</v>
      </c>
      <c r="D59" s="52">
        <v>43240.93</v>
      </c>
      <c r="E59" s="9"/>
      <c r="F59" s="9"/>
      <c r="G59" s="9"/>
      <c r="H59" s="9"/>
      <c r="I59" s="9"/>
      <c r="J59" s="9"/>
      <c r="K59" s="9"/>
      <c r="L59" s="9"/>
      <c r="M59" s="9"/>
    </row>
    <row r="60" spans="1:13" ht="31.5" customHeight="1" x14ac:dyDescent="0.25">
      <c r="A60" s="111" t="s">
        <v>109</v>
      </c>
      <c r="B60" s="111"/>
      <c r="C60" s="56" t="s">
        <v>60</v>
      </c>
      <c r="D60" s="52">
        <f>309844-D59</f>
        <v>266603.07</v>
      </c>
      <c r="E60" s="9"/>
      <c r="F60" s="9"/>
      <c r="G60" s="9"/>
      <c r="H60" s="9"/>
      <c r="I60" s="9"/>
      <c r="J60" s="9"/>
      <c r="K60" s="9"/>
      <c r="L60" s="9"/>
      <c r="M60" s="9"/>
    </row>
    <row r="61" spans="1:13" x14ac:dyDescent="0.25">
      <c r="A61" s="112" t="s">
        <v>79</v>
      </c>
      <c r="B61" s="112"/>
      <c r="C61" s="55" t="s">
        <v>60</v>
      </c>
      <c r="D61" s="55">
        <f>SUM(D62:D66)</f>
        <v>0</v>
      </c>
      <c r="E61" s="9"/>
      <c r="F61" s="9"/>
      <c r="G61" s="9"/>
      <c r="H61" s="9"/>
      <c r="I61" s="9"/>
      <c r="J61" s="9"/>
      <c r="K61" s="9"/>
      <c r="L61" s="9"/>
      <c r="M61" s="9"/>
    </row>
    <row r="62" spans="1:13" x14ac:dyDescent="0.25">
      <c r="A62" s="107" t="s">
        <v>80</v>
      </c>
      <c r="B62" s="107"/>
      <c r="C62" s="56" t="s">
        <v>60</v>
      </c>
      <c r="D62" s="52"/>
      <c r="E62" s="9"/>
      <c r="F62" s="9"/>
      <c r="G62" s="9"/>
      <c r="H62" s="9"/>
      <c r="I62" s="9"/>
      <c r="J62" s="9"/>
      <c r="K62" s="9"/>
      <c r="L62" s="9"/>
      <c r="M62" s="9"/>
    </row>
    <row r="63" spans="1:13" x14ac:dyDescent="0.25">
      <c r="A63" s="107" t="s">
        <v>81</v>
      </c>
      <c r="B63" s="107"/>
      <c r="C63" s="56" t="s">
        <v>60</v>
      </c>
      <c r="D63" s="52"/>
      <c r="E63" s="9"/>
      <c r="F63" s="9"/>
      <c r="G63" s="9"/>
      <c r="H63" s="9"/>
      <c r="I63" s="9"/>
      <c r="J63" s="9"/>
      <c r="K63" s="9"/>
      <c r="L63" s="9"/>
      <c r="M63" s="9"/>
    </row>
    <row r="64" spans="1:13" x14ac:dyDescent="0.25">
      <c r="A64" s="107" t="s">
        <v>82</v>
      </c>
      <c r="B64" s="107"/>
      <c r="C64" s="56" t="s">
        <v>60</v>
      </c>
      <c r="D64" s="52"/>
      <c r="E64" s="9"/>
      <c r="F64" s="9"/>
      <c r="G64" s="9"/>
      <c r="H64" s="9"/>
      <c r="I64" s="9"/>
      <c r="J64" s="9"/>
      <c r="K64" s="9"/>
      <c r="L64" s="9"/>
      <c r="M64" s="9"/>
    </row>
    <row r="65" spans="1:14" x14ac:dyDescent="0.25">
      <c r="A65" s="107" t="s">
        <v>83</v>
      </c>
      <c r="B65" s="107"/>
      <c r="C65" s="56" t="s">
        <v>60</v>
      </c>
      <c r="D65" s="52"/>
      <c r="E65" s="9"/>
      <c r="F65" s="9"/>
      <c r="G65" s="9"/>
      <c r="H65" s="9"/>
      <c r="I65" s="9"/>
      <c r="J65" s="9"/>
      <c r="K65" s="9"/>
      <c r="L65" s="9"/>
      <c r="M65" s="9"/>
    </row>
    <row r="66" spans="1:14" x14ac:dyDescent="0.25">
      <c r="A66" s="107" t="s">
        <v>84</v>
      </c>
      <c r="B66" s="107"/>
      <c r="C66" s="56" t="s">
        <v>60</v>
      </c>
      <c r="D66" s="52"/>
      <c r="E66" s="9"/>
      <c r="F66" s="9"/>
      <c r="G66" s="9"/>
      <c r="H66" s="9"/>
      <c r="I66" s="9"/>
      <c r="J66" s="9"/>
      <c r="K66" s="9"/>
      <c r="L66" s="9"/>
      <c r="M66" s="9"/>
    </row>
    <row r="67" spans="1:14" x14ac:dyDescent="0.25">
      <c r="A67" s="6"/>
      <c r="B67" s="6"/>
      <c r="C67" s="18"/>
      <c r="D67" s="18"/>
      <c r="E67" s="9"/>
      <c r="F67" s="9"/>
      <c r="G67" s="9"/>
      <c r="H67" s="9"/>
      <c r="I67" s="9"/>
      <c r="J67" s="9"/>
      <c r="K67" s="9"/>
      <c r="L67" s="9"/>
      <c r="M67" s="9"/>
    </row>
    <row r="68" spans="1:14" x14ac:dyDescent="0.25">
      <c r="A68" s="24" t="s">
        <v>85</v>
      </c>
      <c r="B68" s="24"/>
      <c r="C68" s="11"/>
      <c r="D68" s="11"/>
      <c r="E68" s="11"/>
      <c r="F68" s="11"/>
      <c r="G68" s="11"/>
      <c r="H68" s="11"/>
      <c r="I68" s="11"/>
      <c r="J68" s="11"/>
      <c r="K68" s="11"/>
      <c r="L68" s="11"/>
      <c r="M68" s="11"/>
      <c r="N68" s="11"/>
    </row>
    <row r="69" spans="1:14" ht="51" customHeight="1" x14ac:dyDescent="0.25">
      <c r="A69" s="106" t="s">
        <v>95</v>
      </c>
      <c r="B69" s="106"/>
      <c r="C69" s="106"/>
      <c r="D69" s="106"/>
      <c r="E69" s="106"/>
      <c r="F69" s="106"/>
      <c r="G69" s="106"/>
      <c r="H69" s="106"/>
      <c r="I69" s="106"/>
      <c r="J69" s="106"/>
      <c r="K69" s="106"/>
      <c r="L69" s="106"/>
      <c r="M69" s="11"/>
      <c r="N69" s="11"/>
    </row>
    <row r="70" spans="1:14" ht="19.5" customHeight="1" x14ac:dyDescent="0.25">
      <c r="A70" s="108" t="s">
        <v>94</v>
      </c>
      <c r="B70" s="109"/>
      <c r="C70" s="109"/>
      <c r="D70" s="109"/>
      <c r="E70" s="109"/>
      <c r="F70" s="109"/>
      <c r="G70" s="109"/>
      <c r="H70" s="109"/>
      <c r="I70" s="109"/>
      <c r="J70" s="109"/>
      <c r="K70" s="109"/>
      <c r="L70" s="109"/>
      <c r="M70" s="10"/>
      <c r="N70" s="11"/>
    </row>
    <row r="71" spans="1:14" s="8" customFormat="1" x14ac:dyDescent="0.25">
      <c r="A71" s="110" t="s">
        <v>86</v>
      </c>
      <c r="B71" s="110"/>
      <c r="C71" s="110"/>
      <c r="D71" s="110"/>
      <c r="E71" s="110"/>
      <c r="F71" s="110"/>
      <c r="G71" s="110"/>
      <c r="H71" s="110"/>
      <c r="I71" s="110"/>
      <c r="J71" s="110"/>
      <c r="K71" s="110"/>
      <c r="L71" s="110"/>
    </row>
    <row r="72" spans="1:14" ht="46.5" customHeight="1" x14ac:dyDescent="0.25">
      <c r="A72" s="100" t="s">
        <v>108</v>
      </c>
      <c r="B72" s="100"/>
      <c r="C72" s="100"/>
      <c r="D72" s="100"/>
      <c r="E72" s="100"/>
      <c r="F72" s="100"/>
      <c r="G72" s="100"/>
      <c r="H72" s="100"/>
      <c r="I72" s="100"/>
      <c r="J72" s="100"/>
      <c r="K72" s="100"/>
      <c r="L72" s="100"/>
    </row>
    <row r="73" spans="1:14" ht="15.75" customHeight="1" x14ac:dyDescent="0.25">
      <c r="A73" s="106"/>
      <c r="B73" s="106"/>
      <c r="C73" s="106"/>
      <c r="D73" s="106"/>
      <c r="E73" s="106"/>
      <c r="F73" s="106"/>
      <c r="G73" s="49"/>
      <c r="H73" s="49"/>
      <c r="I73" s="49"/>
      <c r="J73" s="49"/>
      <c r="K73" s="49"/>
      <c r="L73" s="49"/>
    </row>
    <row r="75" spans="1:14" s="92" customFormat="1" ht="15.75" x14ac:dyDescent="0.25">
      <c r="A75" s="91" t="s">
        <v>87</v>
      </c>
      <c r="B75" s="91" t="s">
        <v>112</v>
      </c>
    </row>
    <row r="76" spans="1:14" s="92" customFormat="1" ht="15.75" x14ac:dyDescent="0.25">
      <c r="A76" s="91"/>
      <c r="B76" s="102" t="s">
        <v>101</v>
      </c>
      <c r="C76" s="103"/>
      <c r="D76" s="103"/>
    </row>
    <row r="77" spans="1:14" ht="15" customHeight="1" x14ac:dyDescent="0.25">
      <c r="A77" s="101" t="s">
        <v>110</v>
      </c>
      <c r="B77" s="101"/>
      <c r="C77" s="101"/>
      <c r="D77" s="101"/>
      <c r="E77" s="10"/>
      <c r="F77" s="10"/>
      <c r="G77" s="10"/>
      <c r="H77" s="10"/>
      <c r="I77" s="10"/>
      <c r="J77" s="10"/>
      <c r="K77" s="10"/>
      <c r="L77" s="10"/>
      <c r="M77" s="10"/>
      <c r="N77" s="10"/>
    </row>
    <row r="78" spans="1:14" x14ac:dyDescent="0.25">
      <c r="A78" s="30" t="s">
        <v>111</v>
      </c>
      <c r="B78" s="102" t="s">
        <v>101</v>
      </c>
      <c r="C78" s="103"/>
      <c r="D78" s="103"/>
      <c r="E78" s="10"/>
      <c r="F78" s="10"/>
      <c r="G78" s="10"/>
      <c r="H78" s="10"/>
      <c r="I78" s="10"/>
      <c r="J78" s="10"/>
      <c r="K78" s="10"/>
      <c r="L78" s="10"/>
      <c r="M78" s="10"/>
      <c r="N78" s="10"/>
    </row>
    <row r="80" spans="1:14" x14ac:dyDescent="0.25">
      <c r="A80" s="104"/>
      <c r="B80" s="105"/>
      <c r="C80" s="105"/>
      <c r="D80" s="105"/>
      <c r="E80" s="105"/>
      <c r="F80" s="105"/>
      <c r="G80" s="105"/>
      <c r="H80" s="105"/>
      <c r="I80" s="105"/>
      <c r="J80" s="105"/>
      <c r="K80" s="105"/>
      <c r="L80" s="105"/>
      <c r="M80" s="10"/>
      <c r="N80" s="11"/>
    </row>
    <row r="81" spans="1:1" x14ac:dyDescent="0.25">
      <c r="A81" s="1" t="s">
        <v>102</v>
      </c>
    </row>
  </sheetData>
  <mergeCells count="65">
    <mergeCell ref="A2:L2"/>
    <mergeCell ref="B8:B10"/>
    <mergeCell ref="C8:E8"/>
    <mergeCell ref="A42:B42"/>
    <mergeCell ref="F42:F43"/>
    <mergeCell ref="H42:H43"/>
    <mergeCell ref="H38:H39"/>
    <mergeCell ref="A39:B39"/>
    <mergeCell ref="A40:B40"/>
    <mergeCell ref="A38:B38"/>
    <mergeCell ref="A8:A10"/>
    <mergeCell ref="I38:I39"/>
    <mergeCell ref="L38:L39"/>
    <mergeCell ref="G8:I8"/>
    <mergeCell ref="J8:J9"/>
    <mergeCell ref="F36:J36"/>
    <mergeCell ref="F37:L37"/>
    <mergeCell ref="F38:G39"/>
    <mergeCell ref="K38:K39"/>
    <mergeCell ref="A4:B4"/>
    <mergeCell ref="A48:B48"/>
    <mergeCell ref="A49:B49"/>
    <mergeCell ref="A46:B46"/>
    <mergeCell ref="A47:B47"/>
    <mergeCell ref="K8:K9"/>
    <mergeCell ref="F44:G44"/>
    <mergeCell ref="A44:B44"/>
    <mergeCell ref="A45:B45"/>
    <mergeCell ref="A41:B41"/>
    <mergeCell ref="A43:B43"/>
    <mergeCell ref="F41:G41"/>
    <mergeCell ref="A33:B33"/>
    <mergeCell ref="A36:B36"/>
    <mergeCell ref="A37:B37"/>
    <mergeCell ref="G31:I31"/>
    <mergeCell ref="A32:B32"/>
    <mergeCell ref="A55:B55"/>
    <mergeCell ref="A52:B52"/>
    <mergeCell ref="A53:B53"/>
    <mergeCell ref="A50:B50"/>
    <mergeCell ref="A51:B51"/>
    <mergeCell ref="B78:D78"/>
    <mergeCell ref="A80:L80"/>
    <mergeCell ref="A73:F73"/>
    <mergeCell ref="B76:D76"/>
    <mergeCell ref="A66:B66"/>
    <mergeCell ref="A69:L69"/>
    <mergeCell ref="A70:L70"/>
    <mergeCell ref="A71:L71"/>
    <mergeCell ref="F40:G40"/>
    <mergeCell ref="L8:L9"/>
    <mergeCell ref="F8:F9"/>
    <mergeCell ref="A72:L72"/>
    <mergeCell ref="A77:D77"/>
    <mergeCell ref="A64:B64"/>
    <mergeCell ref="A65:B65"/>
    <mergeCell ref="A62:B62"/>
    <mergeCell ref="A63:B63"/>
    <mergeCell ref="A60:B60"/>
    <mergeCell ref="A61:B61"/>
    <mergeCell ref="A58:B58"/>
    <mergeCell ref="A59:B59"/>
    <mergeCell ref="A56:B56"/>
    <mergeCell ref="A57:B57"/>
    <mergeCell ref="A54:B54"/>
  </mergeCells>
  <conditionalFormatting sqref="K44">
    <cfRule type="cellIs" dxfId="0" priority="1" stopIfTrue="1" operator="greaterThan">
      <formula>0</formula>
    </cfRule>
  </conditionalFormatting>
  <printOptions horizontalCentered="1"/>
  <pageMargins left="0.19685039370078741" right="0.19685039370078741" top="0.15748031496062992" bottom="0.15748031496062992" header="0.23622047244094491" footer="0.23622047244094491"/>
  <pageSetup paperSize="9"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1C17614AA4674CA7E860D250A12E2A" ma:contentTypeVersion="8" ma:contentTypeDescription="Create a new document." ma:contentTypeScope="" ma:versionID="e12d11f5ccb6e3e39b3dc5c39247ea04">
  <xsd:schema xmlns:xsd="http://www.w3.org/2001/XMLSchema" xmlns:xs="http://www.w3.org/2001/XMLSchema" xmlns:p="http://schemas.microsoft.com/office/2006/metadata/properties" xmlns:ns3="c33203ee-eafc-4adc-a6e2-2be29446da9a" xmlns:ns4="28d8ba18-9071-4eee-aaee-6216c2f2d144" targetNamespace="http://schemas.microsoft.com/office/2006/metadata/properties" ma:root="true" ma:fieldsID="2cc4ff6b2a920913cf2f9bc67489f348" ns3:_="" ns4:_="">
    <xsd:import namespace="c33203ee-eafc-4adc-a6e2-2be29446da9a"/>
    <xsd:import namespace="28d8ba18-9071-4eee-aaee-6216c2f2d1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203ee-eafc-4adc-a6e2-2be29446d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ba18-9071-4eee-aaee-6216c2f2d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013A0-A386-4E9B-A7FB-3F5F2CA34B9C}">
  <ds:schemaRefs>
    <ds:schemaRef ds:uri="http://schemas.microsoft.com/sharepoint/v3/contenttype/forms"/>
  </ds:schemaRefs>
</ds:datastoreItem>
</file>

<file path=customXml/itemProps2.xml><?xml version="1.0" encoding="utf-8"?>
<ds:datastoreItem xmlns:ds="http://schemas.openxmlformats.org/officeDocument/2006/customXml" ds:itemID="{97061762-BFBC-4403-A5AC-7548DD7C4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203ee-eafc-4adc-a6e2-2be29446da9a"/>
    <ds:schemaRef ds:uri="28d8ba18-9071-4eee-aaee-6216c2f2d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Līdz.izliet</vt:lpstr>
      <vt:lpstr>Līdz.izliet!Drukas_apgabals</vt:lpstr>
    </vt:vector>
  </TitlesOfParts>
  <Manager/>
  <Company>VOVA Centrālais fonds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Ieva Kļaviņa</cp:lastModifiedBy>
  <cp:revision/>
  <cp:lastPrinted>2023-05-24T07:00:02Z</cp:lastPrinted>
  <dcterms:created xsi:type="dcterms:W3CDTF">2000-10-19T05:10:39Z</dcterms:created>
  <dcterms:modified xsi:type="dcterms:W3CDTF">2023-06-09T09:01:04Z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0x0101002B1C17614AA4674CA7E860D250A12E2A</vt:lpwstr>
  </property>
  <property fmtid="{D5CDD505-2E9C-101B-9397-08002B2CF9AE}" pid="3" name="_activity">
    <vt:lpwstr/>
  </property>
</Properties>
</file>