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https://traumas-my.sharepoint.com/personal/ieva_klavina_tos_lv/Documents/Dokumenti/Dokumenti/2024 gads/NVD/"/>
    </mc:Choice>
  </mc:AlternateContent>
  <xr:revisionPtr revIDLastSave="219" documentId="8_{1A73F1A4-B056-47B0-BBCF-4D1AB0674FD2}" xr6:coauthVersionLast="47" xr6:coauthVersionMax="47" xr10:uidLastSave="{240F479D-261C-47FE-B164-8112B78B0BC8}"/>
  <bookViews>
    <workbookView xWindow="-120" yWindow="-120" windowWidth="29040" windowHeight="15720" tabRatio="822" xr2:uid="{00000000-000D-0000-FFFF-FFFF00000000}"/>
  </bookViews>
  <sheets>
    <sheet name="Līdz.izliet" sheetId="38" r:id="rId1"/>
    <sheet name="Lapa1" sheetId="39" state="hidden" r:id="rId2"/>
  </sheets>
  <definedNames>
    <definedName name="_xlnm.Print_Area" localSheetId="1">Lapa1!$A$8:$S$30</definedName>
    <definedName name="_xlnm.Print_Area" localSheetId="0">Līdz.izliet!$A$37:$D$66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38" l="1"/>
  <c r="C16" i="38"/>
  <c r="D48" i="38"/>
  <c r="C29" i="39"/>
  <c r="Q29" i="39" s="1"/>
  <c r="D48" i="39"/>
  <c r="M14" i="39"/>
  <c r="M15" i="39"/>
  <c r="M16" i="39"/>
  <c r="M17" i="39"/>
  <c r="M18" i="39"/>
  <c r="M19" i="39"/>
  <c r="M20" i="39"/>
  <c r="M21" i="39"/>
  <c r="U21" i="39" s="1"/>
  <c r="V21" i="39" s="1"/>
  <c r="M22" i="39"/>
  <c r="U22" i="39" s="1"/>
  <c r="V22" i="39" s="1"/>
  <c r="M23" i="39"/>
  <c r="U23" i="39" s="1"/>
  <c r="V23" i="39" s="1"/>
  <c r="M24" i="39"/>
  <c r="U24" i="39" s="1"/>
  <c r="V24" i="39" s="1"/>
  <c r="M25" i="39"/>
  <c r="U25" i="39" s="1"/>
  <c r="V25" i="39" s="1"/>
  <c r="M26" i="39"/>
  <c r="M27" i="39"/>
  <c r="M28" i="39"/>
  <c r="M29" i="39"/>
  <c r="S14" i="39"/>
  <c r="S15" i="39"/>
  <c r="S16" i="39"/>
  <c r="S17" i="39"/>
  <c r="S18" i="39"/>
  <c r="S19" i="39"/>
  <c r="S20" i="39"/>
  <c r="S21" i="39"/>
  <c r="S22" i="39"/>
  <c r="S23" i="39"/>
  <c r="S24" i="39"/>
  <c r="S25" i="39"/>
  <c r="S26" i="39"/>
  <c r="S27" i="39"/>
  <c r="S28" i="39"/>
  <c r="S29" i="39"/>
  <c r="S31" i="39"/>
  <c r="S32" i="39"/>
  <c r="S33" i="39"/>
  <c r="S13" i="39"/>
  <c r="Q14" i="39"/>
  <c r="Q15" i="39"/>
  <c r="Q16" i="39"/>
  <c r="Q17" i="39"/>
  <c r="Q18" i="39"/>
  <c r="Q19" i="39"/>
  <c r="Q20" i="39"/>
  <c r="Q21" i="39"/>
  <c r="Q22" i="39"/>
  <c r="Q23" i="39"/>
  <c r="Q24" i="39"/>
  <c r="Q25" i="39"/>
  <c r="Q26" i="39"/>
  <c r="Q27" i="39"/>
  <c r="Q28" i="39"/>
  <c r="Q13" i="39"/>
  <c r="O14" i="39"/>
  <c r="O15" i="39"/>
  <c r="O16" i="39"/>
  <c r="O17" i="39"/>
  <c r="O18" i="39"/>
  <c r="O19" i="39"/>
  <c r="O20" i="39"/>
  <c r="O21" i="39"/>
  <c r="O22" i="39"/>
  <c r="O23" i="39"/>
  <c r="O24" i="39"/>
  <c r="O25" i="39"/>
  <c r="O26" i="39"/>
  <c r="U26" i="39" s="1"/>
  <c r="V26" i="39" s="1"/>
  <c r="O27" i="39"/>
  <c r="U27" i="39" s="1"/>
  <c r="V27" i="39" s="1"/>
  <c r="O28" i="39"/>
  <c r="U28" i="39" s="1"/>
  <c r="V28" i="39" s="1"/>
  <c r="O29" i="39"/>
  <c r="O13" i="39"/>
  <c r="M13" i="39"/>
  <c r="H59" i="39"/>
  <c r="H58" i="39"/>
  <c r="H57" i="39"/>
  <c r="H56" i="39"/>
  <c r="H55" i="39"/>
  <c r="G59" i="39"/>
  <c r="G58" i="39"/>
  <c r="G57" i="39"/>
  <c r="G56" i="39"/>
  <c r="G55" i="39"/>
  <c r="E29" i="39"/>
  <c r="L29" i="39" s="1"/>
  <c r="D61" i="39"/>
  <c r="D56" i="39"/>
  <c r="D55" i="39" s="1"/>
  <c r="D50" i="39"/>
  <c r="D49" i="39" s="1"/>
  <c r="D47" i="39"/>
  <c r="D46" i="39"/>
  <c r="M45" i="39"/>
  <c r="D45" i="39"/>
  <c r="D44" i="39"/>
  <c r="I43" i="39"/>
  <c r="I42" i="39"/>
  <c r="D41" i="39"/>
  <c r="H41" i="39" s="1"/>
  <c r="K41" i="39" s="1"/>
  <c r="H40" i="39"/>
  <c r="D40" i="39"/>
  <c r="D39" i="39" s="1"/>
  <c r="C40" i="39"/>
  <c r="C39" i="39" s="1"/>
  <c r="C38" i="39" s="1"/>
  <c r="H30" i="39"/>
  <c r="G30" i="39"/>
  <c r="F30" i="39"/>
  <c r="E28" i="39"/>
  <c r="L28" i="39" s="1"/>
  <c r="E27" i="39"/>
  <c r="K26" i="39"/>
  <c r="J26" i="39"/>
  <c r="I26" i="39"/>
  <c r="H26" i="39"/>
  <c r="G26" i="39"/>
  <c r="F26" i="39"/>
  <c r="D26" i="39"/>
  <c r="C26" i="39"/>
  <c r="E25" i="39"/>
  <c r="L25" i="39" s="1"/>
  <c r="E24" i="39"/>
  <c r="L24" i="39" s="1"/>
  <c r="E23" i="39"/>
  <c r="L23" i="39" s="1"/>
  <c r="K22" i="39"/>
  <c r="J22" i="39"/>
  <c r="I22" i="39"/>
  <c r="H22" i="39"/>
  <c r="G22" i="39"/>
  <c r="F22" i="39"/>
  <c r="D22" i="39"/>
  <c r="C22" i="39"/>
  <c r="E21" i="39"/>
  <c r="L21" i="39" s="1"/>
  <c r="L20" i="39"/>
  <c r="E20" i="39"/>
  <c r="E19" i="39"/>
  <c r="L19" i="39" s="1"/>
  <c r="E18" i="39"/>
  <c r="L18" i="39" s="1"/>
  <c r="E17" i="39"/>
  <c r="L17" i="39" s="1"/>
  <c r="K16" i="39"/>
  <c r="J16" i="39"/>
  <c r="J30" i="39" s="1"/>
  <c r="I16" i="39"/>
  <c r="I30" i="39" s="1"/>
  <c r="H16" i="39"/>
  <c r="G16" i="39"/>
  <c r="F16" i="39"/>
  <c r="D16" i="39"/>
  <c r="C16" i="39"/>
  <c r="E15" i="39"/>
  <c r="L15" i="39" s="1"/>
  <c r="E14" i="39"/>
  <c r="K13" i="39"/>
  <c r="K30" i="39" s="1"/>
  <c r="J13" i="39"/>
  <c r="I13" i="39"/>
  <c r="H13" i="39"/>
  <c r="G13" i="39"/>
  <c r="F13" i="39"/>
  <c r="D13" i="39"/>
  <c r="D30" i="39" s="1"/>
  <c r="I41" i="39" s="1"/>
  <c r="J41" i="39" s="1"/>
  <c r="C13" i="39"/>
  <c r="C40" i="38"/>
  <c r="C39" i="38" s="1"/>
  <c r="D46" i="38"/>
  <c r="D45" i="38"/>
  <c r="D47" i="38"/>
  <c r="D56" i="38"/>
  <c r="D41" i="38"/>
  <c r="D40" i="38"/>
  <c r="I42" i="38"/>
  <c r="I43" i="38"/>
  <c r="H41" i="38" l="1"/>
  <c r="U29" i="39"/>
  <c r="V29" i="39" s="1"/>
  <c r="U16" i="39"/>
  <c r="V16" i="39" s="1"/>
  <c r="U15" i="39"/>
  <c r="V15" i="39" s="1"/>
  <c r="U17" i="39"/>
  <c r="V17" i="39" s="1"/>
  <c r="U14" i="39"/>
  <c r="V14" i="39" s="1"/>
  <c r="U20" i="39"/>
  <c r="V20" i="39" s="1"/>
  <c r="U19" i="39"/>
  <c r="V19" i="39" s="1"/>
  <c r="U18" i="39"/>
  <c r="V18" i="39" s="1"/>
  <c r="U13" i="39"/>
  <c r="V13" i="39" s="1"/>
  <c r="E26" i="39"/>
  <c r="L26" i="39" s="1"/>
  <c r="C30" i="39"/>
  <c r="E13" i="39"/>
  <c r="D38" i="39"/>
  <c r="L14" i="39"/>
  <c r="L13" i="39" s="1"/>
  <c r="E22" i="39"/>
  <c r="L22" i="39" s="1"/>
  <c r="L27" i="39"/>
  <c r="E16" i="39"/>
  <c r="L16" i="39" s="1"/>
  <c r="H42" i="39"/>
  <c r="D39" i="38"/>
  <c r="H40" i="38"/>
  <c r="C13" i="38"/>
  <c r="I40" i="39" l="1"/>
  <c r="J40" i="39" s="1"/>
  <c r="J44" i="39" s="1"/>
  <c r="M30" i="39"/>
  <c r="S30" i="39"/>
  <c r="O30" i="39"/>
  <c r="U30" i="39" s="1"/>
  <c r="V30" i="39" s="1"/>
  <c r="Q30" i="39"/>
  <c r="E30" i="39"/>
  <c r="L30" i="39" s="1"/>
  <c r="E14" i="38"/>
  <c r="L14" i="38" s="1"/>
  <c r="D61" i="38"/>
  <c r="D55" i="38"/>
  <c r="D50" i="38"/>
  <c r="D44" i="38"/>
  <c r="C38" i="38"/>
  <c r="K40" i="39" l="1"/>
  <c r="K44" i="39" s="1"/>
  <c r="L44" i="39" s="1"/>
  <c r="D49" i="38"/>
  <c r="D38" i="38" s="1"/>
  <c r="H42" i="38"/>
  <c r="K26" i="38"/>
  <c r="K22" i="38"/>
  <c r="K16" i="38"/>
  <c r="K13" i="38"/>
  <c r="K30" i="38" l="1"/>
  <c r="E29" i="38"/>
  <c r="L29" i="38" s="1"/>
  <c r="E28" i="38"/>
  <c r="L28" i="38" s="1"/>
  <c r="E27" i="38"/>
  <c r="L27" i="38" s="1"/>
  <c r="J26" i="38"/>
  <c r="I26" i="38"/>
  <c r="H26" i="38"/>
  <c r="G26" i="38"/>
  <c r="F26" i="38"/>
  <c r="D26" i="38"/>
  <c r="C26" i="38"/>
  <c r="E25" i="38"/>
  <c r="L25" i="38" s="1"/>
  <c r="E24" i="38"/>
  <c r="L24" i="38" s="1"/>
  <c r="E23" i="38"/>
  <c r="L23" i="38" s="1"/>
  <c r="J22" i="38"/>
  <c r="I22" i="38"/>
  <c r="H22" i="38"/>
  <c r="G22" i="38"/>
  <c r="F22" i="38"/>
  <c r="D22" i="38"/>
  <c r="C22" i="38"/>
  <c r="E21" i="38"/>
  <c r="L21" i="38" s="1"/>
  <c r="E20" i="38"/>
  <c r="L20" i="38" s="1"/>
  <c r="E19" i="38"/>
  <c r="L19" i="38" s="1"/>
  <c r="E18" i="38"/>
  <c r="L18" i="38" s="1"/>
  <c r="E17" i="38"/>
  <c r="L17" i="38" s="1"/>
  <c r="J16" i="38"/>
  <c r="I16" i="38"/>
  <c r="H16" i="38"/>
  <c r="G16" i="38"/>
  <c r="F16" i="38"/>
  <c r="D16" i="38"/>
  <c r="E15" i="38"/>
  <c r="L15" i="38" s="1"/>
  <c r="J13" i="38"/>
  <c r="I13" i="38"/>
  <c r="H13" i="38"/>
  <c r="G13" i="38"/>
  <c r="F13" i="38"/>
  <c r="D13" i="38"/>
  <c r="L13" i="38" l="1"/>
  <c r="C30" i="38"/>
  <c r="I40" i="38" s="1"/>
  <c r="J40" i="38" s="1"/>
  <c r="K40" i="38" s="1"/>
  <c r="H30" i="38"/>
  <c r="D30" i="38"/>
  <c r="I41" i="38" s="1"/>
  <c r="J41" i="38" s="1"/>
  <c r="I30" i="38"/>
  <c r="E16" i="38"/>
  <c r="L16" i="38" s="1"/>
  <c r="F30" i="38"/>
  <c r="J30" i="38"/>
  <c r="E22" i="38"/>
  <c r="L22" i="38" s="1"/>
  <c r="G30" i="38"/>
  <c r="E26" i="38"/>
  <c r="L26" i="38" s="1"/>
  <c r="E13" i="38"/>
  <c r="E30" i="38" l="1"/>
  <c r="L30" i="38" s="1"/>
  <c r="M45" i="38" l="1"/>
  <c r="J44" i="38" l="1"/>
  <c r="K41" i="38" l="1"/>
  <c r="K44" i="38" s="1"/>
  <c r="L44" i="38" s="1"/>
</calcChain>
</file>

<file path=xl/sharedStrings.xml><?xml version="1.0" encoding="utf-8"?>
<sst xmlns="http://schemas.openxmlformats.org/spreadsheetml/2006/main" count="340" uniqueCount="129">
  <si>
    <t xml:space="preserve">AIZPILDĪT veselos skaitļos tikai tukšos lauciņus! </t>
  </si>
  <si>
    <r>
      <t>Pārskats par valsts budžeta līdzekļu izlietojumu ārstniecības iestādēs</t>
    </r>
    <r>
      <rPr>
        <b/>
        <vertAlign val="superscript"/>
        <sz val="14"/>
        <rFont val="Times New Roman"/>
        <family val="1"/>
        <charset val="186"/>
      </rPr>
      <t>1)</t>
    </r>
    <r>
      <rPr>
        <b/>
        <sz val="14"/>
        <rFont val="Times New Roman"/>
        <family val="1"/>
        <charset val="186"/>
      </rPr>
      <t xml:space="preserve"> </t>
    </r>
  </si>
  <si>
    <t>Pārskata periods (gads)2023.</t>
  </si>
  <si>
    <t>Ārstniecības iestāde VSIA Traumatoloģijas un ortopēdijas slimnīca</t>
  </si>
  <si>
    <t>I  IZDEVUMI</t>
  </si>
  <si>
    <t>(euro)</t>
  </si>
  <si>
    <r>
      <t xml:space="preserve">Rindas kods
 </t>
    </r>
    <r>
      <rPr>
        <b/>
        <sz val="11"/>
        <rFont val="Times New Roman"/>
        <family val="1"/>
        <charset val="186"/>
      </rPr>
      <t>(MK noteikumi nr. 1031)</t>
    </r>
    <r>
      <rPr>
        <sz val="11"/>
        <rFont val="Times New Roman"/>
        <family val="1"/>
        <charset val="186"/>
      </rPr>
      <t xml:space="preserve">
</t>
    </r>
    <r>
      <rPr>
        <sz val="11"/>
        <color indexed="10"/>
        <rFont val="Times New Roman"/>
        <family val="1"/>
        <charset val="186"/>
      </rPr>
      <t>https://likumi.lv/ta/id/124833</t>
    </r>
  </si>
  <si>
    <t xml:space="preserve">Izdevumu veids                      
                 </t>
  </si>
  <si>
    <t>No valsts budžeta līdzekļiem par valsts finansētiem veselības aprūpes  pakalpojumiem (VAP)</t>
  </si>
  <si>
    <t>No valsts budžeta līdzekļiem citiem mērķiem (rezidentu apmācībai, zinātniskai darbībai, ārstniecības reģistru darbības nodrošināšanai, interešu izglītības nodrošināšanai un citu valsts deleģēto funkciju nodrošināšanai)</t>
  </si>
  <si>
    <t>No publisko resursu ieguldījuma valsts apmaksāto veselības aprūpes pakalpojumu nodrošināšanai (vispārējās tautsaimnieciskas nozīmes pakalpojumi - VTNP)</t>
  </si>
  <si>
    <t>Citi līdzekļi, kas neattiecas uz VTNP nodrošināšanu (piemēram ziedojumi, pētniecība, pašvaldības piešķirtie līdzekļi u.c.)</t>
  </si>
  <si>
    <t xml:space="preserve">Maksas pakalpojumi </t>
  </si>
  <si>
    <t>Pavisam kopā iestādē</t>
  </si>
  <si>
    <t>stacionārā palīdzība</t>
  </si>
  <si>
    <t>ambulatorā  palīdzība (ambulatorās ārstniecības iestādes izdevumi kopā ar PVA ārstu finansējumu, ja ĀI ir darba devējs)</t>
  </si>
  <si>
    <t>Kopā</t>
  </si>
  <si>
    <t>Pasākumu īstenošanai, infrastruktūras uzlabojumiem u.c. pasākumiem no valsts budžeta līdzekļiem (t.sk. no līdzekļiem neparedzētiem gadījumiem)</t>
  </si>
  <si>
    <t>Projektu īstenošanai no ES fondiem (ES struktūrfondi, EEZ un Norvēģijas finanšu instruments, utml.)</t>
  </si>
  <si>
    <t>Finanšu ieguldījums, palielinot pamatkapitālu</t>
  </si>
  <si>
    <t>Faktiskie izdevumi</t>
  </si>
  <si>
    <t xml:space="preserve">Faktiskie izdevumi </t>
  </si>
  <si>
    <t xml:space="preserve">      resursu avots no 
Izziņas par ieņēmumiem</t>
  </si>
  <si>
    <t>1.1.rinda; 1.3.rinda</t>
  </si>
  <si>
    <t>1.2. rinda, 1.4.rinda</t>
  </si>
  <si>
    <t>1.rinda</t>
  </si>
  <si>
    <t>6.rinda</t>
  </si>
  <si>
    <t>5.1.1.rinda</t>
  </si>
  <si>
    <t>5.1.2. rinda</t>
  </si>
  <si>
    <t>5.1.3.rinda</t>
  </si>
  <si>
    <t>2.rinda, 4 rinda, 5.2.rinda un 7.rinda</t>
  </si>
  <si>
    <t>3.rinda</t>
  </si>
  <si>
    <t>5=3+4</t>
  </si>
  <si>
    <t>12=5+6+7+8+9+10+11</t>
  </si>
  <si>
    <t>ATLĪDZĪBA</t>
  </si>
  <si>
    <t>Atalgojumi</t>
  </si>
  <si>
    <t>Darba devēja valsts sociālās apdrošināšanas obligātās iemaksas, sociāla rakstura pabalsti un kompensācijas</t>
  </si>
  <si>
    <t>PRECES UN PAKALPOJUMI</t>
  </si>
  <si>
    <t>Mācību, darba un dienesta komandējumi, dienesta, darba braucieni</t>
  </si>
  <si>
    <t>Pakalpojumi</t>
  </si>
  <si>
    <t>Krājumi, materiāli, energoresursi, preces, biroja preces un inventārs, kurus neuzskaita kodā 5000</t>
  </si>
  <si>
    <t>Izdevumi periodikas iegādei (bibliotēkas krājumiem pieskaitāmie izdevumi)</t>
  </si>
  <si>
    <t>Nodokļu, nodevu un naudas sodu maksājumi</t>
  </si>
  <si>
    <t>PROCENTU IZDEVUMI</t>
  </si>
  <si>
    <t>Procentu maksājumi ārvalstu un starptautiskajām finanšu institūcijām</t>
  </si>
  <si>
    <t>Procentu maksājumi iekšzemes kredītiestādēm</t>
  </si>
  <si>
    <t>Pārējie procentu maksājumi</t>
  </si>
  <si>
    <t>0000</t>
  </si>
  <si>
    <r>
      <t xml:space="preserve">PAMATLĪDZEKĻU NOLIETOJUMS </t>
    </r>
    <r>
      <rPr>
        <b/>
        <u/>
        <vertAlign val="superscript"/>
        <sz val="11"/>
        <rFont val="Times New Roman"/>
        <family val="1"/>
        <charset val="186"/>
      </rPr>
      <t>3</t>
    </r>
  </si>
  <si>
    <t>0100</t>
  </si>
  <si>
    <t>Nolietojums nemateriāliem ieguldījumiem</t>
  </si>
  <si>
    <t>0200</t>
  </si>
  <si>
    <t>Pamatlīdzekļu nolietojums</t>
  </si>
  <si>
    <r>
      <t>DAŽĀDI IZDEVUMI</t>
    </r>
    <r>
      <rPr>
        <b/>
        <sz val="11"/>
        <rFont val="Times New Roman"/>
        <family val="1"/>
        <charset val="186"/>
      </rPr>
      <t xml:space="preserve">, </t>
    </r>
    <r>
      <rPr>
        <sz val="11"/>
        <rFont val="Times New Roman"/>
        <family val="1"/>
        <charset val="186"/>
      </rPr>
      <t>kas veidojas pēc uzkrāšanas principa un nav klasificēti iepriekš (zaudējumi valūtas kursa svārstību dēļ un šaubīgo debitoru uzkrājumu dēļ finanšu aktīvu pārvērtēšanai, u.c.)</t>
    </r>
  </si>
  <si>
    <t>KOPĀ (1000-8000)</t>
  </si>
  <si>
    <r>
      <t xml:space="preserve">Papildus informācija, ja tiek paredzēti uzkrājumi investīcijām </t>
    </r>
    <r>
      <rPr>
        <b/>
        <u/>
        <sz val="11"/>
        <rFont val="Times New Roman"/>
        <family val="1"/>
        <charset val="186"/>
      </rPr>
      <t>(kas tiks iegādāts, par kādu vērtību un kurā gadā)</t>
    </r>
  </si>
  <si>
    <r>
      <rPr>
        <b/>
        <sz val="11"/>
        <rFont val="Times New Roman"/>
        <family val="1"/>
        <charset val="186"/>
      </rPr>
      <t xml:space="preserve">Faktisko izdevumu sadalījums pa veselības aprūpes pakalpojumiem - sadalīts STAC un AMBUL </t>
    </r>
    <r>
      <rPr>
        <sz val="11"/>
        <color indexed="10"/>
        <rFont val="Times New Roman"/>
        <family val="1"/>
        <charset val="186"/>
      </rPr>
      <t>(jāaizpilda OBLIGĀTI, ja ir izdevumi šīs tabulas šūnās G30; H30 un I30)</t>
    </r>
  </si>
  <si>
    <r>
      <t>2024.gadā aprēķinātās dividendes</t>
    </r>
    <r>
      <rPr>
        <b/>
        <u/>
        <sz val="13"/>
        <rFont val="Times New Roman"/>
        <family val="1"/>
        <charset val="186"/>
      </rPr>
      <t xml:space="preserve"> par 2023.gadu</t>
    </r>
    <r>
      <rPr>
        <b/>
        <sz val="13"/>
        <rFont val="Times New Roman"/>
        <family val="1"/>
        <charset val="186"/>
      </rPr>
      <t xml:space="preserve"> (NVD veiks kontroli pēc iestādes  Gada pārskata datiem)</t>
    </r>
  </si>
  <si>
    <t>STAC</t>
  </si>
  <si>
    <t xml:space="preserve">Plānotās investīcijas nākamajiem periodiem:
</t>
  </si>
  <si>
    <t>AMBUL</t>
  </si>
  <si>
    <t>II  IZZIŅA PAR IEŅĒMUMIEM</t>
  </si>
  <si>
    <t>III PĀRMĒRĪGAS KOMPENSĀCIJAS KONTROLES APRĒĶINS</t>
  </si>
  <si>
    <t>Ieņēmumu veids</t>
  </si>
  <si>
    <t>Naudas plūsma (kases ieņēmumi)</t>
  </si>
  <si>
    <t>Faktiskie ieņēmumi</t>
  </si>
  <si>
    <r>
      <t xml:space="preserve">Pārmērīgas kompensācijas kontrole </t>
    </r>
    <r>
      <rPr>
        <b/>
        <vertAlign val="superscript"/>
        <sz val="11"/>
        <rFont val="Times New Roman"/>
        <family val="1"/>
        <charset val="186"/>
      </rPr>
      <t xml:space="preserve">4)
</t>
    </r>
    <r>
      <rPr>
        <sz val="11"/>
        <rFont val="Times New Roman"/>
        <family val="1"/>
        <charset val="186"/>
      </rPr>
      <t>(lai nodrošinātu EK Lēmuma Nr.2012/21/ES nosacījumu izpildi (t.sk. attiecībā uz piešķirto kompensāciju apmēru un pārmērīgas kompensācijas kontroli)</t>
    </r>
  </si>
  <si>
    <r>
      <t xml:space="preserve">                                                                        </t>
    </r>
    <r>
      <rPr>
        <b/>
        <u/>
        <sz val="11"/>
        <rFont val="Times New Roman"/>
        <family val="1"/>
        <charset val="186"/>
      </rPr>
      <t xml:space="preserve"> KOPĀ,</t>
    </r>
    <r>
      <rPr>
        <sz val="11"/>
        <rFont val="Times New Roman"/>
        <family val="1"/>
        <charset val="186"/>
      </rPr>
      <t xml:space="preserve">  
 </t>
    </r>
    <r>
      <rPr>
        <i/>
        <sz val="11"/>
        <rFont val="Times New Roman"/>
        <family val="1"/>
        <charset val="186"/>
      </rPr>
      <t>tai skaitā:</t>
    </r>
  </si>
  <si>
    <t>Ieņēmumi</t>
  </si>
  <si>
    <t>Izdevumi</t>
  </si>
  <si>
    <r>
      <t xml:space="preserve">Izdevumi ar saprātīgu peļņas normu, % </t>
    </r>
    <r>
      <rPr>
        <sz val="11"/>
        <rFont val="Times New Roman"/>
        <family val="1"/>
        <charset val="186"/>
      </rPr>
      <t>(katru gadu mainīgs lielums)</t>
    </r>
  </si>
  <si>
    <t xml:space="preserve">pārmērīga kompensācija
 + ir / - nav </t>
  </si>
  <si>
    <t>pārmērīgas kompensācijas īpatsvars no kopējiem valsts budžeta līdzekļiem (%)</t>
  </si>
  <si>
    <t>1. Saņemtie valsts budžeta līdzekļi   par valsts apmaksātiem veselības aprūpes pakalpojumiem, ieskaitot pacientu līdzmaksājumu kompensāciju par personām, kuras atbrīvotas no pacienta līdzmaksājuma</t>
  </si>
  <si>
    <t>13.662</t>
  </si>
  <si>
    <t>1.1. par stacionārajiem pakalpojumiem (STAC ) t.sk NVD pacientu līdzmaksājums</t>
  </si>
  <si>
    <t>X</t>
  </si>
  <si>
    <t>1.2. par ambulatorajiem pakalpojumiem (AMBUL) t.sk NVD pacientu līdzmaksājums</t>
  </si>
  <si>
    <t>1.3. papildus piešķirtais finansējums no Līdzekļiem neparedzētiem gadījumiem par piemaksām un virsstundām saistībā ar Covid-19 infekcijas ierobežošanu, atvaļinājuma uzkrājuma rezerves par Covid-19 piemaksām (STAC)</t>
  </si>
  <si>
    <t>Līdzekļi, lai uzlabotu valsts apmaksāto VAP sniegšanu</t>
  </si>
  <si>
    <t>1.4. papildus piešķirtais finansējums no Līdzekļiem neparedzētiem gadījumiem par piemaksām  saistībā ar Covid-19 infekcijas ierobežošanu, atvaļinājuma uzkrājuma rezerves par Covid-19 piemaksām (AMBUL)</t>
  </si>
  <si>
    <r>
      <t>2.Pacienta līdzmaksājums par neatbrīvotajām kategorijām</t>
    </r>
    <r>
      <rPr>
        <sz val="11"/>
        <rFont val="Times New Roman"/>
        <family val="1"/>
        <charset val="186"/>
      </rPr>
      <t xml:space="preserve"> (ko iekasē ārstniecības iestāde)</t>
    </r>
  </si>
  <si>
    <t>KOPĀ</t>
  </si>
  <si>
    <t xml:space="preserve">2.1.pacienta līdzmaksājums par stacionārajiem pakalpojumiem </t>
  </si>
  <si>
    <t>2.2. pacienta līdzmaksājums  par ambulatorajiem pakalpojumiem</t>
  </si>
  <si>
    <t>3. Ieņēmumi no fiziskām un juridiskām personām par maksas medicīnas pakalpojumiem.</t>
  </si>
  <si>
    <t>4.Pārējie saimnieciskās darbības ieņēmumi, kas nav saistīti ar ārstniecības pakalpojumiem (piemēram telpu noma un tamlīdzīgi ieņēmumi)</t>
  </si>
  <si>
    <t>5. Saņemtais publisko resursu ieguldījums  - kopā</t>
  </si>
  <si>
    <t xml:space="preserve">5.1.Saņemtais publisko resursu ieguldījums (valsts atbalsts) valsts apmaksāto veselības aprūpes pakalpojumu nodrošināšanai </t>
  </si>
  <si>
    <t xml:space="preserve">5.1.1. valsts budžeta līdzekļi , tajā skaitā no līdzekļiem neparedzētiem gadījumiem </t>
  </si>
  <si>
    <t>5.1.2.  līdzekļi no ES fondiem u.c.</t>
  </si>
  <si>
    <t>5.1.3.  saņemtais finansējums pamatkapitāla palielināšanai</t>
  </si>
  <si>
    <t xml:space="preserve">5.2. citi līdzekļi , kas neattiecas uz VTNP nodrošināšanu </t>
  </si>
  <si>
    <t>6. Citi saņemtie līdzekļi no valsts budžeta:</t>
  </si>
  <si>
    <t>6.1. rezidentu apmācībai</t>
  </si>
  <si>
    <t>6.2.par valsts finansēto zinātnisko darbību</t>
  </si>
  <si>
    <t>6.3. reģistru uzturēšanai/ organizatoriski metodiskā darba nodrošināšanai</t>
  </si>
  <si>
    <t>6.4.no Valsts asinsdonoru centra saņemtie bezmaksas asins preparāti</t>
  </si>
  <si>
    <t>6.5.citu valsts deleģēto funkciju nodrošināšanai (________)</t>
  </si>
  <si>
    <t>7.Pašvaldību līdzekļi (norādīt mērķi)</t>
  </si>
  <si>
    <t xml:space="preserve">7.1. </t>
  </si>
  <si>
    <t xml:space="preserve">7.2. </t>
  </si>
  <si>
    <t>7.3.</t>
  </si>
  <si>
    <t>7.4.</t>
  </si>
  <si>
    <t>7.5.</t>
  </si>
  <si>
    <t>PIEZĪMES</t>
  </si>
  <si>
    <r>
      <t xml:space="preserve">1) </t>
    </r>
    <r>
      <rPr>
        <i/>
        <u/>
        <sz val="11"/>
        <rFont val="Times New Roman"/>
        <family val="1"/>
        <charset val="186"/>
      </rPr>
      <t>Faktiskie ieņēmumi un izdevumi</t>
    </r>
    <r>
      <rPr>
        <i/>
        <sz val="11"/>
        <rFont val="Times New Roman"/>
        <family val="1"/>
        <charset val="186"/>
      </rPr>
      <t xml:space="preserve"> ir jānorāda atbilstoši grāmatvedības nosacījumiem, kādi tiek izmantoti gatavojot gada pārskata veidlapu "Peļņas vai zaudējumu aprēķins". Kopējai informācijai jāsakrīt ar Peļņas vai zaudējumu aprēķinu. Projektu īstenošanu faktiskajos izdevumos atspoguļo tikai kārtējos izdevumus un infrastruktūras attīstības izdevumi katru gadu jāattiecina tikai amortizācijas apmērā.
Izdevumus, kurus tiešā veidā nevar attiecināt uz ambulatoro vai stacionāro sadaļu (piemēram, samaksu par pasta un sakaru pakalpojumiem), ambulatoro un stacionāro sadalījumu nosaka proporcionāli ieņēmumiem, kas uzrādīti pārskata sadaļā "Izziņa par ieņēmumiem"</t>
    </r>
  </si>
  <si>
    <t xml:space="preserve">2) Izdevumu uzskaitījums rindas kodos 1000-4000 veikts atbilstoši 2005.gada 24.decembra Ministru kabineta noteikumiem Nr.1031 "Noteikumi par budžetu izdevumu klasifikāciju atbilstoši ekonomiskajām kategorijām"
</t>
  </si>
  <si>
    <t>3) Rindas kodā 0000 īpaši pielāgota EKK sadaļa ārstniecības iestādes pamatlīdzekļu nolietojuma uzskaitei.</t>
  </si>
  <si>
    <t xml:space="preserve">4) Nacionālajam veselības dienestam kā Vispārējās tautsaimnieciskās nozīmes pakalpojumu (turpmāk - VTNP) pienākumu uzlicējam jāveic kompensācijas par VTNP sniegšanu apmēra kontrole (t.sk. veicot VTNP sniedzēja ieņēmumu  uz izdevumu aprēķinu pārbaudi), t.sk. pārliecināties, ka VTNP sniedzēja kompensācijas summa (t.sk. projekta iesniegumā pieprasītā VTNP sniedzēja publiskā finansējuma summa) nav lielāka par summu, kas nepieciešama, lai segtu neto izmaksas, kas rodas, pildot VTNP sniegšanas pienākumus, tostarp saprātīgu peļņu. (Saprātīgas peļņas % jeb finansiālā rentabilitāte pēc nodokļiem katru gadu ir mainīgs lielums, fiksēts uz 01.02.2024.,  https://data.stat.gov.lv/pxweb/lv/OSP_PUB/START__ENT__UF__UFF/UFF050/)   NVD katru gadu aktualizē pārskata veidlapu  pēc 1.februāra statistikas datiem. </t>
  </si>
  <si>
    <t>Iestādes vadītājs ________________________________________</t>
  </si>
  <si>
    <t>vārds, uzvārds</t>
  </si>
  <si>
    <t>Izpildītājs _____________________________________________</t>
  </si>
  <si>
    <t>Tālr.</t>
  </si>
  <si>
    <t>Dokuments parakstīts ar drošu elektronisko parakstu un satur laika zīmogu</t>
  </si>
  <si>
    <t xml:space="preserve">Pārskata periods (gads)________________________________   </t>
  </si>
  <si>
    <t>Ārstniecības iestāde__________________________________</t>
  </si>
  <si>
    <t>stac</t>
  </si>
  <si>
    <t>amb</t>
  </si>
  <si>
    <t>rezid</t>
  </si>
  <si>
    <t>maksas</t>
  </si>
  <si>
    <t>kopā</t>
  </si>
  <si>
    <t>starpība</t>
  </si>
  <si>
    <t xml:space="preserve">kopā </t>
  </si>
  <si>
    <t>Iestādes vadītājs Anita Vaivode</t>
  </si>
  <si>
    <t>Izpildītājs Ieva Kļaviņa</t>
  </si>
  <si>
    <t>Tālr.67399260</t>
  </si>
  <si>
    <t>Izpildītājs Solvita Veinberga (atalgojums)</t>
  </si>
  <si>
    <t>Tālr.67399294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</si>
</sst>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name val="Arial"/>
      <charset val="186"/>
    </font>
    <font>
      <sz val="11"/>
      <name val="Times New Roman"/>
      <family val="1"/>
      <charset val="186"/>
    </font>
    <font>
      <i/>
      <sz val="11"/>
      <name val="Times New Roman"/>
      <family val="1"/>
      <charset val="186"/>
    </font>
    <font>
      <b/>
      <sz val="11"/>
      <name val="Times New Roman"/>
      <family val="1"/>
      <charset val="186"/>
    </font>
    <font>
      <b/>
      <u/>
      <sz val="11"/>
      <name val="Times New Roman"/>
      <family val="1"/>
      <charset val="186"/>
    </font>
    <font>
      <sz val="12"/>
      <name val="Arial"/>
      <family val="2"/>
    </font>
    <font>
      <b/>
      <u/>
      <vertAlign val="superscript"/>
      <sz val="11"/>
      <name val="Times New Roman"/>
      <family val="1"/>
      <charset val="186"/>
    </font>
    <font>
      <b/>
      <vertAlign val="superscript"/>
      <sz val="14"/>
      <name val="Times New Roman"/>
      <family val="1"/>
      <charset val="186"/>
    </font>
    <font>
      <b/>
      <sz val="14"/>
      <name val="Times New Roman"/>
      <family val="1"/>
      <charset val="186"/>
    </font>
    <font>
      <b/>
      <u/>
      <sz val="12"/>
      <name val="Times New Roman"/>
      <family val="1"/>
      <charset val="186"/>
    </font>
    <font>
      <b/>
      <vertAlign val="superscript"/>
      <sz val="11"/>
      <name val="Times New Roman"/>
      <family val="1"/>
      <charset val="186"/>
    </font>
    <font>
      <sz val="11"/>
      <color indexed="10"/>
      <name val="Times New Roman"/>
      <family val="1"/>
      <charset val="186"/>
    </font>
    <font>
      <b/>
      <sz val="13"/>
      <name val="Times New Roman"/>
      <family val="1"/>
      <charset val="186"/>
    </font>
    <font>
      <b/>
      <sz val="14"/>
      <color rgb="FFFF0000"/>
      <name val="Times New Roman"/>
      <family val="1"/>
    </font>
    <font>
      <b/>
      <sz val="11"/>
      <color rgb="FFFF0000"/>
      <name val="Times New Roman"/>
      <family val="1"/>
      <charset val="186"/>
    </font>
    <font>
      <b/>
      <sz val="13"/>
      <color rgb="FFFF0000"/>
      <name val="Times New Roman"/>
      <family val="1"/>
      <charset val="186"/>
    </font>
    <font>
      <i/>
      <u/>
      <sz val="11"/>
      <name val="Times New Roman"/>
      <family val="1"/>
      <charset val="186"/>
    </font>
    <font>
      <b/>
      <u/>
      <sz val="13"/>
      <name val="Times New Roman"/>
      <family val="1"/>
      <charset val="186"/>
    </font>
    <font>
      <sz val="12"/>
      <name val="Times New Roman"/>
      <family val="1"/>
      <charset val="186"/>
    </font>
    <font>
      <b/>
      <sz val="15"/>
      <color rgb="FFFF0000"/>
      <name val="Times New Roman"/>
      <family val="1"/>
      <charset val="186"/>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DE9D9"/>
        <bgColor rgb="FF000000"/>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top/>
      <bottom style="thin">
        <color indexed="64"/>
      </bottom>
      <diagonal/>
    </border>
    <border>
      <left/>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140">
    <xf numFmtId="0" fontId="0" fillId="0" borderId="0" xfId="0"/>
    <xf numFmtId="0" fontId="1" fillId="0" borderId="0" xfId="0" applyFont="1"/>
    <xf numFmtId="0" fontId="1" fillId="0" borderId="0" xfId="0" applyFont="1" applyAlignment="1">
      <alignment horizontal="center" vertical="center" wrapText="1"/>
    </xf>
    <xf numFmtId="0" fontId="1" fillId="0" borderId="1" xfId="0" applyFont="1" applyBorder="1" applyAlignment="1">
      <alignment vertical="center" wrapText="1"/>
    </xf>
    <xf numFmtId="0" fontId="1" fillId="0" borderId="0" xfId="0" applyFont="1" applyAlignment="1">
      <alignment horizontal="right"/>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xf>
    <xf numFmtId="0" fontId="2" fillId="0" borderId="0" xfId="0" applyFont="1"/>
    <xf numFmtId="0" fontId="1" fillId="0" borderId="0" xfId="0" applyFont="1" applyAlignment="1">
      <alignment vertical="center" wrapText="1"/>
    </xf>
    <xf numFmtId="0" fontId="1" fillId="0" borderId="0" xfId="0" applyFont="1" applyAlignment="1">
      <alignment wrapText="1"/>
    </xf>
    <xf numFmtId="0" fontId="2" fillId="0" borderId="0" xfId="0" applyFont="1" applyAlignment="1">
      <alignment wrapText="1"/>
    </xf>
    <xf numFmtId="0" fontId="1" fillId="0" borderId="4" xfId="0" applyFont="1" applyBorder="1"/>
    <xf numFmtId="0" fontId="1" fillId="0" borderId="0" xfId="0" applyFont="1" applyAlignment="1">
      <alignment horizontal="center" wrapText="1"/>
    </xf>
    <xf numFmtId="3" fontId="3" fillId="0" borderId="0" xfId="0" applyNumberFormat="1" applyFont="1" applyAlignment="1">
      <alignment vertical="center" wrapText="1"/>
    </xf>
    <xf numFmtId="3" fontId="1" fillId="0" borderId="0" xfId="0" applyNumberFormat="1" applyFont="1" applyAlignment="1">
      <alignment vertical="center" wrapText="1"/>
    </xf>
    <xf numFmtId="3" fontId="2" fillId="0" borderId="0" xfId="0" applyNumberFormat="1" applyFont="1" applyAlignment="1">
      <alignment vertical="center" wrapText="1"/>
    </xf>
    <xf numFmtId="3" fontId="1"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49" fontId="1" fillId="0" borderId="0" xfId="0" applyNumberFormat="1" applyFont="1"/>
    <xf numFmtId="2" fontId="1" fillId="0" borderId="0" xfId="0" applyNumberFormat="1" applyFont="1"/>
    <xf numFmtId="0" fontId="3" fillId="0" borderId="0" xfId="0" applyFont="1" applyAlignment="1">
      <alignment vertical="center" wrapText="1"/>
    </xf>
    <xf numFmtId="0" fontId="3" fillId="0" borderId="0" xfId="0" applyFont="1" applyAlignment="1">
      <alignment horizontal="center" vertical="center" wrapText="1"/>
    </xf>
    <xf numFmtId="0" fontId="1" fillId="0" borderId="5" xfId="0" applyFont="1" applyBorder="1" applyAlignment="1">
      <alignment vertical="center" wrapText="1"/>
    </xf>
    <xf numFmtId="0" fontId="4" fillId="0" borderId="0" xfId="0" applyFont="1" applyAlignment="1">
      <alignment horizontal="left"/>
    </xf>
    <xf numFmtId="0" fontId="3" fillId="0" borderId="0" xfId="0" applyFont="1"/>
    <xf numFmtId="3" fontId="1" fillId="2" borderId="2" xfId="0" applyNumberFormat="1" applyFont="1" applyFill="1" applyBorder="1" applyAlignment="1">
      <alignment vertical="center" wrapText="1"/>
    </xf>
    <xf numFmtId="4" fontId="1" fillId="2" borderId="2" xfId="0" applyNumberFormat="1" applyFont="1" applyFill="1" applyBorder="1" applyAlignment="1">
      <alignment vertical="center" wrapText="1"/>
    </xf>
    <xf numFmtId="0" fontId="1" fillId="0" borderId="0" xfId="0" applyFont="1" applyAlignment="1" applyProtection="1">
      <alignment horizontal="left" vertical="center"/>
      <protection locked="0"/>
    </xf>
    <xf numFmtId="3" fontId="1" fillId="0" borderId="1" xfId="0" applyNumberFormat="1" applyFont="1" applyBorder="1" applyAlignment="1" applyProtection="1">
      <alignment vertical="center" wrapText="1"/>
      <protection locked="0"/>
    </xf>
    <xf numFmtId="0" fontId="1" fillId="0" borderId="0" xfId="0" applyFont="1" applyAlignment="1" applyProtection="1">
      <alignment wrapText="1"/>
      <protection locked="0"/>
    </xf>
    <xf numFmtId="3" fontId="1" fillId="0" borderId="1" xfId="0" applyNumberFormat="1" applyFont="1" applyBorder="1" applyAlignment="1">
      <alignment vertical="center" wrapText="1"/>
    </xf>
    <xf numFmtId="3" fontId="1" fillId="0" borderId="6" xfId="0" applyNumberFormat="1" applyFont="1" applyBorder="1" applyAlignment="1">
      <alignment vertical="center" wrapText="1"/>
    </xf>
    <xf numFmtId="3" fontId="2" fillId="0" borderId="1" xfId="0" applyNumberFormat="1" applyFont="1" applyBorder="1" applyAlignment="1" applyProtection="1">
      <alignment vertical="center" wrapText="1"/>
      <protection locked="0"/>
    </xf>
    <xf numFmtId="3" fontId="1" fillId="0" borderId="2" xfId="0" applyNumberFormat="1" applyFont="1" applyBorder="1" applyAlignment="1">
      <alignment vertical="center" wrapText="1"/>
    </xf>
    <xf numFmtId="3" fontId="1" fillId="0" borderId="1" xfId="0" applyNumberFormat="1" applyFont="1" applyBorder="1" applyAlignment="1" applyProtection="1">
      <alignment horizontal="center" vertical="center" wrapText="1"/>
      <protection locked="0"/>
    </xf>
    <xf numFmtId="4" fontId="1"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3" fontId="1" fillId="2" borderId="2" xfId="0" applyNumberFormat="1" applyFont="1" applyFill="1" applyBorder="1" applyAlignment="1">
      <alignment vertical="center"/>
    </xf>
    <xf numFmtId="3" fontId="3" fillId="2" borderId="2" xfId="0" applyNumberFormat="1" applyFont="1" applyFill="1" applyBorder="1" applyAlignment="1">
      <alignment vertical="center"/>
    </xf>
    <xf numFmtId="0" fontId="1" fillId="3" borderId="0" xfId="0" applyFont="1" applyFill="1" applyAlignment="1">
      <alignment vertical="center" wrapText="1"/>
    </xf>
    <xf numFmtId="0" fontId="13" fillId="3" borderId="0" xfId="0" applyFont="1" applyFill="1" applyAlignment="1">
      <alignment vertical="center"/>
    </xf>
    <xf numFmtId="2"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3" fontId="3" fillId="2" borderId="2" xfId="0" applyNumberFormat="1" applyFont="1" applyFill="1" applyBorder="1" applyAlignment="1">
      <alignment vertical="center" wrapText="1"/>
    </xf>
    <xf numFmtId="0" fontId="15" fillId="0" borderId="0" xfId="0" applyFont="1" applyAlignment="1">
      <alignment horizontal="left" vertical="center" wrapText="1"/>
    </xf>
    <xf numFmtId="0" fontId="1" fillId="0" borderId="4" xfId="0" applyFont="1" applyBorder="1" applyAlignment="1">
      <alignment horizontal="center"/>
    </xf>
    <xf numFmtId="0" fontId="1" fillId="4" borderId="15" xfId="0" applyFont="1" applyFill="1" applyBorder="1" applyAlignment="1">
      <alignment horizontal="center" vertical="center" wrapText="1"/>
    </xf>
    <xf numFmtId="0" fontId="2" fillId="3" borderId="0" xfId="0" applyFont="1" applyFill="1" applyAlignment="1">
      <alignment horizontal="left" wrapText="1"/>
    </xf>
    <xf numFmtId="0" fontId="1" fillId="3" borderId="2" xfId="0" applyFont="1" applyFill="1" applyBorder="1" applyAlignment="1">
      <alignment vertical="center" wrapText="1"/>
    </xf>
    <xf numFmtId="3" fontId="3" fillId="0" borderId="2" xfId="0" applyNumberFormat="1" applyFont="1" applyBorder="1" applyAlignment="1">
      <alignment horizontal="center" vertical="center" wrapText="1"/>
    </xf>
    <xf numFmtId="3" fontId="1" fillId="0" borderId="2" xfId="0" applyNumberFormat="1" applyFont="1" applyBorder="1" applyAlignment="1" applyProtection="1">
      <alignment horizontal="center" vertical="center" wrapText="1"/>
      <protection locked="0"/>
    </xf>
    <xf numFmtId="3" fontId="3" fillId="3" borderId="2" xfId="0" applyNumberFormat="1" applyFont="1" applyFill="1" applyBorder="1" applyAlignment="1" applyProtection="1">
      <alignment horizontal="center" vertical="center" wrapText="1"/>
      <protection locked="0"/>
    </xf>
    <xf numFmtId="0" fontId="3" fillId="5" borderId="2" xfId="0" applyFont="1" applyFill="1" applyBorder="1" applyAlignment="1">
      <alignment horizontal="center" vertical="center" wrapText="1"/>
    </xf>
    <xf numFmtId="3" fontId="3" fillId="5" borderId="2" xfId="0" applyNumberFormat="1" applyFont="1" applyFill="1" applyBorder="1" applyAlignment="1">
      <alignment horizontal="center" vertical="center" wrapText="1"/>
    </xf>
    <xf numFmtId="3" fontId="1" fillId="5" borderId="2" xfId="0" applyNumberFormat="1" applyFont="1" applyFill="1" applyBorder="1" applyAlignment="1" applyProtection="1">
      <alignment horizontal="center" vertical="center" wrapText="1"/>
      <protection locked="0"/>
    </xf>
    <xf numFmtId="3" fontId="1" fillId="5" borderId="2" xfId="0" applyNumberFormat="1" applyFont="1" applyFill="1" applyBorder="1" applyAlignment="1">
      <alignment horizontal="center" vertical="center" wrapText="1"/>
    </xf>
    <xf numFmtId="0" fontId="1" fillId="6" borderId="2" xfId="0" applyFont="1" applyFill="1" applyBorder="1" applyAlignment="1">
      <alignment vertical="center" wrapText="1"/>
    </xf>
    <xf numFmtId="0" fontId="1" fillId="4" borderId="11" xfId="0" applyFont="1" applyFill="1" applyBorder="1" applyAlignment="1">
      <alignment vertical="center" wrapText="1"/>
    </xf>
    <xf numFmtId="0" fontId="1" fillId="6"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 xfId="0" applyFont="1" applyFill="1" applyBorder="1" applyAlignment="1">
      <alignment horizontal="center" wrapText="1"/>
    </xf>
    <xf numFmtId="0" fontId="4" fillId="6" borderId="3" xfId="0" applyFont="1" applyFill="1" applyBorder="1" applyAlignment="1">
      <alignment horizontal="center" vertical="center" wrapText="1"/>
    </xf>
    <xf numFmtId="0" fontId="4" fillId="6" borderId="3" xfId="0" applyFont="1" applyFill="1" applyBorder="1" applyAlignment="1">
      <alignment vertical="center" wrapText="1"/>
    </xf>
    <xf numFmtId="3" fontId="3" fillId="6" borderId="3" xfId="0" applyNumberFormat="1"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1" fillId="6" borderId="3" xfId="0" applyFont="1" applyFill="1" applyBorder="1" applyAlignment="1">
      <alignment horizontal="center" vertical="center" wrapText="1"/>
    </xf>
    <xf numFmtId="0" fontId="1" fillId="6" borderId="8" xfId="0" applyFont="1" applyFill="1" applyBorder="1" applyAlignment="1">
      <alignment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vertical="center" wrapText="1"/>
    </xf>
    <xf numFmtId="0" fontId="1" fillId="6" borderId="1" xfId="0" applyFont="1" applyFill="1" applyBorder="1" applyAlignment="1">
      <alignment horizontal="left" vertical="center" wrapText="1"/>
    </xf>
    <xf numFmtId="0" fontId="1" fillId="6" borderId="7" xfId="0" applyFont="1" applyFill="1" applyBorder="1" applyAlignment="1">
      <alignment vertical="center" wrapText="1"/>
    </xf>
    <xf numFmtId="0" fontId="4" fillId="6" borderId="1" xfId="0" quotePrefix="1" applyFont="1" applyFill="1" applyBorder="1" applyAlignment="1">
      <alignment horizontal="center" vertical="center" wrapText="1"/>
    </xf>
    <xf numFmtId="0" fontId="4" fillId="6" borderId="0" xfId="0" applyFont="1" applyFill="1" applyAlignment="1">
      <alignment vertical="center" wrapText="1"/>
    </xf>
    <xf numFmtId="0" fontId="1" fillId="6" borderId="1" xfId="0" quotePrefix="1" applyFont="1" applyFill="1" applyBorder="1" applyAlignment="1">
      <alignment horizontal="center" vertical="center" wrapText="1"/>
    </xf>
    <xf numFmtId="3" fontId="4" fillId="6" borderId="2" xfId="0" applyNumberFormat="1" applyFont="1" applyFill="1" applyBorder="1" applyAlignment="1">
      <alignment horizontal="center" vertical="center" wrapText="1"/>
    </xf>
    <xf numFmtId="0" fontId="4" fillId="6" borderId="2" xfId="0" applyFont="1" applyFill="1" applyBorder="1" applyAlignment="1">
      <alignment vertical="center" wrapText="1"/>
    </xf>
    <xf numFmtId="3" fontId="3" fillId="6" borderId="1" xfId="0" applyNumberFormat="1" applyFont="1" applyFill="1" applyBorder="1" applyAlignment="1">
      <alignment horizontal="center" vertical="center" wrapText="1"/>
    </xf>
    <xf numFmtId="0" fontId="3" fillId="6" borderId="2" xfId="0" applyFont="1" applyFill="1" applyBorder="1" applyAlignment="1">
      <alignment horizontal="center" wrapText="1"/>
    </xf>
    <xf numFmtId="3" fontId="3" fillId="6" borderId="1" xfId="0" applyNumberFormat="1" applyFont="1" applyFill="1" applyBorder="1" applyAlignment="1">
      <alignment vertical="center" wrapText="1"/>
    </xf>
    <xf numFmtId="0" fontId="14" fillId="4" borderId="11" xfId="0" applyFont="1" applyFill="1" applyBorder="1" applyAlignment="1">
      <alignment horizontal="right" vertical="center" wrapText="1"/>
    </xf>
    <xf numFmtId="0" fontId="14" fillId="4" borderId="15"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 fillId="0" borderId="0" xfId="0" applyFont="1" applyAlignment="1">
      <alignment horizontal="right" vertical="center" wrapText="1"/>
    </xf>
    <xf numFmtId="0" fontId="18" fillId="0" borderId="0" xfId="0" applyFont="1" applyAlignment="1">
      <alignment horizontal="left"/>
    </xf>
    <xf numFmtId="0" fontId="18" fillId="0" borderId="0" xfId="0" applyFont="1"/>
    <xf numFmtId="49" fontId="1" fillId="0" borderId="0" xfId="0" applyNumberFormat="1" applyFont="1" applyAlignment="1">
      <alignment vertical="center" wrapText="1"/>
    </xf>
    <xf numFmtId="0" fontId="19" fillId="0" borderId="0" xfId="0" applyFont="1"/>
    <xf numFmtId="49" fontId="12" fillId="2" borderId="2" xfId="1" applyNumberFormat="1" applyFont="1" applyFill="1" applyBorder="1" applyAlignment="1">
      <alignment horizontal="center" vertical="center" wrapText="1"/>
    </xf>
    <xf numFmtId="0" fontId="1" fillId="0" borderId="5" xfId="0" applyFont="1" applyBorder="1" applyAlignment="1">
      <alignment horizontal="center" wrapText="1"/>
    </xf>
    <xf numFmtId="3" fontId="1" fillId="0" borderId="0" xfId="0" applyNumberFormat="1" applyFont="1"/>
    <xf numFmtId="4" fontId="1" fillId="0" borderId="0" xfId="0" applyNumberFormat="1" applyFont="1" applyAlignment="1">
      <alignment vertical="center" wrapText="1"/>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2" fillId="7" borderId="13" xfId="0" applyFont="1" applyFill="1" applyBorder="1" applyAlignment="1">
      <alignment horizontal="left" vertical="center" wrapText="1"/>
    </xf>
    <xf numFmtId="0" fontId="15" fillId="7" borderId="15" xfId="0" applyFont="1" applyFill="1" applyBorder="1" applyAlignment="1">
      <alignment horizontal="left" vertical="center" wrapText="1"/>
    </xf>
    <xf numFmtId="0" fontId="9" fillId="0" borderId="0" xfId="0" applyFont="1" applyAlignment="1">
      <alignment vertical="center" wrapText="1"/>
    </xf>
    <xf numFmtId="0" fontId="3" fillId="5"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2" fillId="7" borderId="15" xfId="0" applyFont="1" applyFill="1" applyBorder="1" applyAlignment="1">
      <alignment horizontal="left" vertical="center" wrapText="1"/>
    </xf>
    <xf numFmtId="0" fontId="9" fillId="0" borderId="0" xfId="0" applyFont="1" applyAlignment="1">
      <alignment horizontal="left" vertical="center" wrapText="1"/>
    </xf>
    <xf numFmtId="0" fontId="2" fillId="3" borderId="0" xfId="0" applyFont="1" applyFill="1" applyAlignment="1">
      <alignment horizontal="left" wrapText="1"/>
    </xf>
    <xf numFmtId="0" fontId="1" fillId="0" borderId="0" xfId="0" applyFont="1" applyAlignment="1" applyProtection="1">
      <alignment wrapText="1"/>
      <protection locked="0"/>
    </xf>
    <xf numFmtId="0" fontId="2" fillId="0" borderId="0" xfId="0" applyFont="1" applyAlignment="1" applyProtection="1">
      <alignment horizontal="center" wrapText="1"/>
      <protection locked="0"/>
    </xf>
    <xf numFmtId="0" fontId="1" fillId="0" borderId="0" xfId="0" applyFont="1" applyAlignment="1" applyProtection="1">
      <alignment horizontal="center" wrapText="1"/>
      <protection locked="0"/>
    </xf>
    <xf numFmtId="0" fontId="2" fillId="0" borderId="0" xfId="0" applyFont="1" applyAlignment="1">
      <alignment wrapText="1"/>
    </xf>
    <xf numFmtId="0" fontId="1" fillId="0" borderId="0" xfId="0" applyFont="1" applyAlignment="1">
      <alignment wrapText="1"/>
    </xf>
    <xf numFmtId="0" fontId="2" fillId="0" borderId="0" xfId="0" applyFont="1" applyAlignment="1">
      <alignment horizontal="left" wrapText="1"/>
    </xf>
    <xf numFmtId="0" fontId="1" fillId="0" borderId="2" xfId="0" applyFont="1" applyBorder="1" applyAlignment="1" applyProtection="1">
      <alignment horizontal="left" vertical="center" wrapText="1"/>
      <protection locked="0"/>
    </xf>
    <xf numFmtId="0" fontId="2" fillId="0" borderId="0" xfId="0" applyFont="1" applyAlignment="1">
      <alignment vertical="top" wrapText="1"/>
    </xf>
    <xf numFmtId="0" fontId="1" fillId="0" borderId="0" xfId="0" applyFont="1" applyAlignment="1">
      <alignment vertical="top" wrapText="1"/>
    </xf>
    <xf numFmtId="0" fontId="2" fillId="0" borderId="0" xfId="0" applyFont="1" applyAlignment="1">
      <alignment horizontal="left"/>
    </xf>
    <xf numFmtId="0" fontId="1" fillId="5" borderId="2" xfId="0" applyFont="1" applyFill="1" applyBorder="1" applyAlignment="1" applyProtection="1">
      <alignment horizontal="left" vertical="center" wrapText="1"/>
      <protection locked="0"/>
    </xf>
    <xf numFmtId="0" fontId="3" fillId="5" borderId="2" xfId="0" applyFont="1" applyFill="1" applyBorder="1" applyAlignment="1">
      <alignment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horizontal="left" vertical="center" wrapText="1" indent="2"/>
    </xf>
    <xf numFmtId="0" fontId="1" fillId="5" borderId="2" xfId="0" applyFont="1" applyFill="1" applyBorder="1" applyAlignment="1">
      <alignment vertical="center" wrapText="1"/>
    </xf>
    <xf numFmtId="0" fontId="3" fillId="2" borderId="2" xfId="0" applyFont="1" applyFill="1" applyBorder="1" applyAlignment="1">
      <alignment horizontal="right" vertical="center" wrapText="1"/>
    </xf>
    <xf numFmtId="0" fontId="8" fillId="0" borderId="0" xfId="0" applyFont="1" applyAlignment="1">
      <alignment horizontal="center" vertical="center" wrapText="1"/>
    </xf>
    <xf numFmtId="0" fontId="1" fillId="6" borderId="12"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0" xfId="0" applyFont="1" applyFill="1" applyBorder="1" applyAlignment="1">
      <alignment horizontal="center" vertical="center" wrapText="1"/>
    </xf>
    <xf numFmtId="3" fontId="1" fillId="2" borderId="2" xfId="0" applyNumberFormat="1" applyFont="1" applyFill="1" applyBorder="1" applyAlignment="1">
      <alignment horizontal="right" vertical="center" wrapText="1"/>
    </xf>
    <xf numFmtId="0" fontId="3" fillId="5" borderId="2"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cellXfs>
  <cellStyles count="2">
    <cellStyle name="Parasts" xfId="0" builtinId="0"/>
    <cellStyle name="Procenti" xfId="1"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EA4AC-DA62-478D-AC56-D29BDDEB27A1}">
  <sheetPr>
    <pageSetUpPr fitToPage="1"/>
  </sheetPr>
  <dimension ref="A1:P83"/>
  <sheetViews>
    <sheetView tabSelected="1" zoomScale="90" zoomScaleNormal="90" workbookViewId="0">
      <pane xSplit="2" ySplit="12" topLeftCell="C70" activePane="bottomRight" state="frozen"/>
      <selection pane="topRight" activeCell="C1" sqref="C1"/>
      <selection pane="bottomLeft" activeCell="A13" sqref="A13"/>
      <selection pane="bottomRight" activeCell="B81" sqref="B81:D81"/>
    </sheetView>
  </sheetViews>
  <sheetFormatPr defaultColWidth="8.88671875" defaultRowHeight="15" x14ac:dyDescent="0.25"/>
  <cols>
    <col min="1" max="1" width="14" style="1" customWidth="1"/>
    <col min="2" max="2" width="30.21875" style="1" customWidth="1"/>
    <col min="3" max="3" width="18.5546875" style="1" customWidth="1"/>
    <col min="4" max="4" width="19.21875" style="1" customWidth="1"/>
    <col min="5" max="5" width="18.5546875" style="1" customWidth="1"/>
    <col min="6" max="6" width="24.5546875" style="1" customWidth="1"/>
    <col min="7" max="7" width="23.21875" style="1" customWidth="1"/>
    <col min="8" max="12" width="18.5546875" style="1" customWidth="1"/>
    <col min="13" max="13" width="13.109375" style="1" customWidth="1"/>
    <col min="14" max="14" width="11.109375" style="1" customWidth="1"/>
    <col min="15" max="15" width="16.44140625" style="1" customWidth="1"/>
    <col min="16" max="16384" width="8.88671875" style="1"/>
  </cols>
  <sheetData>
    <row r="1" spans="1:15" ht="19.5" x14ac:dyDescent="0.3">
      <c r="A1" s="93" t="s">
        <v>0</v>
      </c>
    </row>
    <row r="2" spans="1:15" ht="26.25" customHeight="1" x14ac:dyDescent="0.25">
      <c r="A2" s="129" t="s">
        <v>1</v>
      </c>
      <c r="B2" s="129"/>
      <c r="C2" s="129"/>
      <c r="D2" s="129"/>
      <c r="E2" s="129"/>
      <c r="F2" s="129"/>
      <c r="G2" s="129"/>
      <c r="H2" s="129"/>
      <c r="I2" s="129"/>
      <c r="J2" s="129"/>
      <c r="K2" s="129"/>
      <c r="L2" s="129"/>
      <c r="M2" s="22"/>
    </row>
    <row r="3" spans="1:15" ht="9" customHeight="1" x14ac:dyDescent="0.25">
      <c r="A3" s="2"/>
      <c r="B3" s="2"/>
      <c r="C3" s="2"/>
      <c r="D3" s="2"/>
      <c r="E3" s="2"/>
      <c r="F3" s="2"/>
      <c r="G3" s="2"/>
      <c r="H3" s="2"/>
      <c r="I3" s="2"/>
      <c r="J3" s="2"/>
      <c r="K3" s="2"/>
      <c r="L3" s="2"/>
      <c r="M3" s="2"/>
    </row>
    <row r="4" spans="1:15" x14ac:dyDescent="0.25">
      <c r="A4" s="28" t="s">
        <v>2</v>
      </c>
      <c r="C4" s="5"/>
      <c r="D4" s="5"/>
      <c r="E4" s="5"/>
      <c r="F4" s="5"/>
      <c r="G4" s="5"/>
      <c r="H4" s="5"/>
      <c r="I4" s="5"/>
      <c r="J4" s="5"/>
      <c r="K4" s="5"/>
      <c r="L4" s="6"/>
      <c r="M4" s="6"/>
    </row>
    <row r="5" spans="1:15" x14ac:dyDescent="0.25">
      <c r="A5" s="28" t="s">
        <v>3</v>
      </c>
      <c r="C5" s="5"/>
      <c r="D5" s="5"/>
      <c r="E5" s="5"/>
      <c r="F5" s="5"/>
      <c r="G5" s="5"/>
      <c r="H5" s="5"/>
      <c r="J5" s="5"/>
      <c r="K5" s="5"/>
      <c r="L5" s="6"/>
      <c r="M5" s="6"/>
    </row>
    <row r="6" spans="1:15" ht="8.25" customHeight="1" x14ac:dyDescent="0.25">
      <c r="A6" s="5"/>
      <c r="C6" s="5"/>
      <c r="D6" s="5"/>
      <c r="E6" s="5"/>
      <c r="F6" s="5"/>
      <c r="G6" s="5"/>
      <c r="H6" s="5"/>
      <c r="I6" s="5"/>
      <c r="J6" s="5"/>
      <c r="K6" s="5"/>
      <c r="L6" s="6"/>
      <c r="M6" s="6"/>
    </row>
    <row r="7" spans="1:15" x14ac:dyDescent="0.25">
      <c r="A7" s="25" t="s">
        <v>4</v>
      </c>
      <c r="C7" s="12"/>
      <c r="D7" s="12"/>
      <c r="E7" s="12"/>
      <c r="H7" s="46"/>
      <c r="I7" s="46"/>
      <c r="J7" s="46"/>
      <c r="K7" s="7"/>
      <c r="L7" s="4" t="s">
        <v>5</v>
      </c>
      <c r="M7" s="4"/>
    </row>
    <row r="8" spans="1:15" ht="39" customHeight="1" x14ac:dyDescent="0.25">
      <c r="A8" s="103" t="s">
        <v>6</v>
      </c>
      <c r="B8" s="103" t="s">
        <v>7</v>
      </c>
      <c r="C8" s="131" t="s">
        <v>8</v>
      </c>
      <c r="D8" s="131"/>
      <c r="E8" s="132"/>
      <c r="F8" s="103" t="s">
        <v>9</v>
      </c>
      <c r="G8" s="137" t="s">
        <v>10</v>
      </c>
      <c r="H8" s="138"/>
      <c r="I8" s="139"/>
      <c r="J8" s="103" t="s">
        <v>11</v>
      </c>
      <c r="K8" s="103" t="s">
        <v>12</v>
      </c>
      <c r="L8" s="101" t="s">
        <v>13</v>
      </c>
      <c r="M8" s="2"/>
    </row>
    <row r="9" spans="1:15" ht="69" customHeight="1" x14ac:dyDescent="0.25">
      <c r="A9" s="130"/>
      <c r="B9" s="130"/>
      <c r="C9" s="60" t="s">
        <v>14</v>
      </c>
      <c r="D9" s="60" t="s">
        <v>15</v>
      </c>
      <c r="E9" s="61" t="s">
        <v>16</v>
      </c>
      <c r="F9" s="104"/>
      <c r="G9" s="62" t="s">
        <v>17</v>
      </c>
      <c r="H9" s="63" t="s">
        <v>18</v>
      </c>
      <c r="I9" s="62" t="s">
        <v>19</v>
      </c>
      <c r="J9" s="104"/>
      <c r="K9" s="104"/>
      <c r="L9" s="102"/>
      <c r="M9" s="2"/>
    </row>
    <row r="10" spans="1:15" s="7" customFormat="1" ht="30" customHeight="1" x14ac:dyDescent="0.25">
      <c r="A10" s="130"/>
      <c r="B10" s="130"/>
      <c r="C10" s="64" t="s">
        <v>20</v>
      </c>
      <c r="D10" s="64" t="s">
        <v>20</v>
      </c>
      <c r="E10" s="64" t="s">
        <v>20</v>
      </c>
      <c r="F10" s="64" t="s">
        <v>20</v>
      </c>
      <c r="G10" s="64" t="s">
        <v>20</v>
      </c>
      <c r="H10" s="64" t="s">
        <v>20</v>
      </c>
      <c r="I10" s="64" t="s">
        <v>20</v>
      </c>
      <c r="J10" s="64" t="s">
        <v>20</v>
      </c>
      <c r="K10" s="64" t="s">
        <v>20</v>
      </c>
      <c r="L10" s="64" t="s">
        <v>21</v>
      </c>
      <c r="M10" s="2"/>
      <c r="N10" s="1"/>
      <c r="O10" s="1"/>
    </row>
    <row r="11" spans="1:15" s="7" customFormat="1" ht="35.25" customHeight="1" x14ac:dyDescent="0.25">
      <c r="A11" s="58"/>
      <c r="B11" s="85" t="s">
        <v>22</v>
      </c>
      <c r="C11" s="86" t="s">
        <v>23</v>
      </c>
      <c r="D11" s="86" t="s">
        <v>24</v>
      </c>
      <c r="E11" s="86" t="s">
        <v>25</v>
      </c>
      <c r="F11" s="87" t="s">
        <v>26</v>
      </c>
      <c r="G11" s="87" t="s">
        <v>27</v>
      </c>
      <c r="H11" s="87" t="s">
        <v>28</v>
      </c>
      <c r="I11" s="87" t="s">
        <v>29</v>
      </c>
      <c r="J11" s="87" t="s">
        <v>30</v>
      </c>
      <c r="K11" s="88" t="s">
        <v>31</v>
      </c>
      <c r="L11" s="47"/>
      <c r="M11" s="2"/>
      <c r="N11" s="1"/>
      <c r="O11" s="1"/>
    </row>
    <row r="12" spans="1:15" s="7" customFormat="1" x14ac:dyDescent="0.25">
      <c r="A12" s="65">
        <v>1</v>
      </c>
      <c r="B12" s="65">
        <v>2</v>
      </c>
      <c r="C12" s="65">
        <v>3</v>
      </c>
      <c r="D12" s="65">
        <v>4</v>
      </c>
      <c r="E12" s="83" t="s">
        <v>32</v>
      </c>
      <c r="F12" s="65">
        <v>6</v>
      </c>
      <c r="G12" s="65">
        <v>7</v>
      </c>
      <c r="H12" s="65">
        <v>8</v>
      </c>
      <c r="I12" s="65">
        <v>9</v>
      </c>
      <c r="J12" s="65">
        <v>10</v>
      </c>
      <c r="K12" s="65">
        <v>11</v>
      </c>
      <c r="L12" s="65" t="s">
        <v>33</v>
      </c>
      <c r="M12" s="13"/>
      <c r="N12" s="1"/>
      <c r="O12" s="1"/>
    </row>
    <row r="13" spans="1:15" x14ac:dyDescent="0.25">
      <c r="A13" s="66">
        <v>1000</v>
      </c>
      <c r="B13" s="67" t="s">
        <v>34</v>
      </c>
      <c r="C13" s="68">
        <f>C14+C15</f>
        <v>13770806.109999999</v>
      </c>
      <c r="D13" s="68">
        <f t="shared" ref="D13:L13" si="0">D14+D15</f>
        <v>1022196.47</v>
      </c>
      <c r="E13" s="68">
        <f t="shared" si="0"/>
        <v>14793002.58</v>
      </c>
      <c r="F13" s="68">
        <f t="shared" si="0"/>
        <v>1316741.01</v>
      </c>
      <c r="G13" s="68">
        <f t="shared" si="0"/>
        <v>0</v>
      </c>
      <c r="H13" s="68">
        <f t="shared" si="0"/>
        <v>0</v>
      </c>
      <c r="I13" s="68">
        <f t="shared" si="0"/>
        <v>0</v>
      </c>
      <c r="J13" s="68">
        <f t="shared" si="0"/>
        <v>0</v>
      </c>
      <c r="K13" s="68">
        <f t="shared" ref="K13" si="1">K14+K15</f>
        <v>95399.12</v>
      </c>
      <c r="L13" s="68">
        <f t="shared" si="0"/>
        <v>16205142.710000001</v>
      </c>
      <c r="M13" s="14"/>
    </row>
    <row r="14" spans="1:15" ht="18" customHeight="1" x14ac:dyDescent="0.25">
      <c r="A14" s="69">
        <v>1100</v>
      </c>
      <c r="B14" s="70" t="s">
        <v>35</v>
      </c>
      <c r="C14" s="31">
        <v>10974693.51</v>
      </c>
      <c r="D14" s="31">
        <v>814643.16</v>
      </c>
      <c r="E14" s="84">
        <f>C14+D14</f>
        <v>11789336.67</v>
      </c>
      <c r="F14" s="31">
        <v>1060288.07</v>
      </c>
      <c r="G14" s="31"/>
      <c r="H14" s="31"/>
      <c r="I14" s="31"/>
      <c r="J14" s="31"/>
      <c r="K14" s="31">
        <v>77190</v>
      </c>
      <c r="L14" s="84">
        <f>SUM(E14:K14)</f>
        <v>12926814.74</v>
      </c>
      <c r="M14" s="97"/>
      <c r="N14" s="97"/>
    </row>
    <row r="15" spans="1:15" s="8" customFormat="1" ht="45" x14ac:dyDescent="0.25">
      <c r="A15" s="71">
        <v>1200</v>
      </c>
      <c r="B15" s="72" t="s">
        <v>36</v>
      </c>
      <c r="C15" s="32">
        <v>2796112.6</v>
      </c>
      <c r="D15" s="32">
        <v>207553.31</v>
      </c>
      <c r="E15" s="84">
        <f>C15+D15</f>
        <v>3003665.91</v>
      </c>
      <c r="F15" s="32">
        <v>256452.94</v>
      </c>
      <c r="G15" s="32"/>
      <c r="H15" s="32"/>
      <c r="I15" s="32"/>
      <c r="J15" s="32"/>
      <c r="K15" s="32">
        <v>18209.12</v>
      </c>
      <c r="L15" s="84">
        <f t="shared" ref="L15:L29" si="2">SUM(E15:K15)</f>
        <v>3278327.97</v>
      </c>
      <c r="M15" s="97"/>
    </row>
    <row r="16" spans="1:15" ht="21.75" customHeight="1" x14ac:dyDescent="0.25">
      <c r="A16" s="73">
        <v>2000</v>
      </c>
      <c r="B16" s="74" t="s">
        <v>37</v>
      </c>
      <c r="C16" s="84">
        <f t="shared" ref="C16:J16" si="3">C17+C18+C19+C20+C21</f>
        <v>8586234</v>
      </c>
      <c r="D16" s="84">
        <f t="shared" si="3"/>
        <v>637603</v>
      </c>
      <c r="E16" s="84">
        <f t="shared" si="3"/>
        <v>9223837</v>
      </c>
      <c r="F16" s="84">
        <f t="shared" si="3"/>
        <v>442923</v>
      </c>
      <c r="G16" s="84">
        <f t="shared" si="3"/>
        <v>0</v>
      </c>
      <c r="H16" s="84">
        <f t="shared" si="3"/>
        <v>0</v>
      </c>
      <c r="I16" s="84">
        <f t="shared" si="3"/>
        <v>0</v>
      </c>
      <c r="J16" s="84">
        <f t="shared" si="3"/>
        <v>0</v>
      </c>
      <c r="K16" s="84">
        <f t="shared" ref="K16" si="4">K17+K18+K19+K20+K21</f>
        <v>633227</v>
      </c>
      <c r="L16" s="84">
        <f t="shared" si="2"/>
        <v>10299987</v>
      </c>
      <c r="M16" s="14"/>
    </row>
    <row r="17" spans="1:13" ht="35.25" customHeight="1" x14ac:dyDescent="0.25">
      <c r="A17" s="69">
        <v>2100</v>
      </c>
      <c r="B17" s="70" t="s">
        <v>38</v>
      </c>
      <c r="C17" s="29">
        <v>4330</v>
      </c>
      <c r="D17" s="29">
        <v>321</v>
      </c>
      <c r="E17" s="68">
        <f>C17+D17</f>
        <v>4651</v>
      </c>
      <c r="F17" s="29">
        <v>223</v>
      </c>
      <c r="G17" s="29"/>
      <c r="H17" s="29"/>
      <c r="I17" s="29"/>
      <c r="J17" s="29"/>
      <c r="K17" s="29">
        <v>319</v>
      </c>
      <c r="L17" s="84">
        <f t="shared" si="2"/>
        <v>5193</v>
      </c>
      <c r="M17" s="15"/>
    </row>
    <row r="18" spans="1:13" x14ac:dyDescent="0.25">
      <c r="A18" s="69">
        <v>2200</v>
      </c>
      <c r="B18" s="70" t="s">
        <v>39</v>
      </c>
      <c r="C18" s="31">
        <v>1610164</v>
      </c>
      <c r="D18" s="31">
        <v>119569</v>
      </c>
      <c r="E18" s="68">
        <f>C18+D18</f>
        <v>1729733</v>
      </c>
      <c r="F18" s="31">
        <v>83061</v>
      </c>
      <c r="G18" s="31"/>
      <c r="H18" s="31"/>
      <c r="I18" s="31"/>
      <c r="J18" s="31"/>
      <c r="K18" s="31">
        <v>118748</v>
      </c>
      <c r="L18" s="84">
        <f t="shared" si="2"/>
        <v>1931542</v>
      </c>
      <c r="M18" s="15"/>
    </row>
    <row r="19" spans="1:13" ht="48" customHeight="1" x14ac:dyDescent="0.25">
      <c r="A19" s="69">
        <v>2300</v>
      </c>
      <c r="B19" s="75" t="s">
        <v>40</v>
      </c>
      <c r="C19" s="31">
        <v>5574097</v>
      </c>
      <c r="D19" s="31">
        <v>413926</v>
      </c>
      <c r="E19" s="68">
        <f>C19+D19</f>
        <v>5988023</v>
      </c>
      <c r="F19" s="31">
        <v>287541</v>
      </c>
      <c r="G19" s="31"/>
      <c r="H19" s="31"/>
      <c r="I19" s="31"/>
      <c r="J19" s="31"/>
      <c r="K19" s="31">
        <v>411085</v>
      </c>
      <c r="L19" s="84">
        <f t="shared" si="2"/>
        <v>6686649</v>
      </c>
      <c r="M19" s="15"/>
    </row>
    <row r="20" spans="1:13" ht="33" customHeight="1" x14ac:dyDescent="0.25">
      <c r="A20" s="59">
        <v>2400</v>
      </c>
      <c r="B20" s="76" t="s">
        <v>41</v>
      </c>
      <c r="C20" s="29"/>
      <c r="D20" s="29"/>
      <c r="E20" s="68">
        <f>C20+D20</f>
        <v>0</v>
      </c>
      <c r="F20" s="33"/>
      <c r="G20" s="33"/>
      <c r="H20" s="33"/>
      <c r="I20" s="33"/>
      <c r="J20" s="33"/>
      <c r="K20" s="33"/>
      <c r="L20" s="84">
        <f t="shared" si="2"/>
        <v>0</v>
      </c>
      <c r="M20" s="16"/>
    </row>
    <row r="21" spans="1:13" ht="26.25" customHeight="1" x14ac:dyDescent="0.25">
      <c r="A21" s="64">
        <v>2500</v>
      </c>
      <c r="B21" s="57" t="s">
        <v>42</v>
      </c>
      <c r="C21" s="34">
        <v>1397643</v>
      </c>
      <c r="D21" s="34">
        <v>103787</v>
      </c>
      <c r="E21" s="68">
        <f>C21+D21</f>
        <v>1501430</v>
      </c>
      <c r="F21" s="34">
        <v>72098</v>
      </c>
      <c r="G21" s="34"/>
      <c r="H21" s="34"/>
      <c r="I21" s="34"/>
      <c r="J21" s="34"/>
      <c r="K21" s="34">
        <v>103075</v>
      </c>
      <c r="L21" s="84">
        <f t="shared" si="2"/>
        <v>1676603</v>
      </c>
      <c r="M21" s="15"/>
    </row>
    <row r="22" spans="1:13" ht="23.25" customHeight="1" x14ac:dyDescent="0.25">
      <c r="A22" s="73">
        <v>4000</v>
      </c>
      <c r="B22" s="74" t="s">
        <v>43</v>
      </c>
      <c r="C22" s="84">
        <f t="shared" ref="C22:J22" si="5">C23+C24+C25</f>
        <v>0</v>
      </c>
      <c r="D22" s="84">
        <f t="shared" si="5"/>
        <v>0</v>
      </c>
      <c r="E22" s="84">
        <f t="shared" si="5"/>
        <v>0</v>
      </c>
      <c r="F22" s="84">
        <f t="shared" si="5"/>
        <v>0</v>
      </c>
      <c r="G22" s="84">
        <f t="shared" si="5"/>
        <v>0</v>
      </c>
      <c r="H22" s="84">
        <f t="shared" si="5"/>
        <v>0</v>
      </c>
      <c r="I22" s="84">
        <f t="shared" si="5"/>
        <v>0</v>
      </c>
      <c r="J22" s="84">
        <f t="shared" si="5"/>
        <v>0</v>
      </c>
      <c r="K22" s="84">
        <f t="shared" ref="K22" si="6">K23+K24+K25</f>
        <v>0</v>
      </c>
      <c r="L22" s="84">
        <f t="shared" si="2"/>
        <v>0</v>
      </c>
      <c r="M22" s="14"/>
    </row>
    <row r="23" spans="1:13" ht="31.5" customHeight="1" x14ac:dyDescent="0.25">
      <c r="A23" s="69">
        <v>4100</v>
      </c>
      <c r="B23" s="70" t="s">
        <v>44</v>
      </c>
      <c r="C23" s="29"/>
      <c r="D23" s="29"/>
      <c r="E23" s="68">
        <f>C23+D23</f>
        <v>0</v>
      </c>
      <c r="F23" s="29"/>
      <c r="G23" s="29"/>
      <c r="H23" s="29"/>
      <c r="I23" s="29"/>
      <c r="J23" s="29"/>
      <c r="K23" s="29"/>
      <c r="L23" s="84">
        <f t="shared" si="2"/>
        <v>0</v>
      </c>
      <c r="M23" s="15"/>
    </row>
    <row r="24" spans="1:13" ht="32.25" customHeight="1" x14ac:dyDescent="0.25">
      <c r="A24" s="69">
        <v>4200</v>
      </c>
      <c r="B24" s="70" t="s">
        <v>45</v>
      </c>
      <c r="C24" s="29"/>
      <c r="D24" s="29"/>
      <c r="E24" s="68">
        <f>C24+D24</f>
        <v>0</v>
      </c>
      <c r="F24" s="29"/>
      <c r="G24" s="29"/>
      <c r="H24" s="29"/>
      <c r="I24" s="29"/>
      <c r="J24" s="29"/>
      <c r="K24" s="29"/>
      <c r="L24" s="84">
        <f t="shared" si="2"/>
        <v>0</v>
      </c>
      <c r="M24" s="15"/>
    </row>
    <row r="25" spans="1:13" x14ac:dyDescent="0.25">
      <c r="A25" s="69">
        <v>4300</v>
      </c>
      <c r="B25" s="70" t="s">
        <v>46</v>
      </c>
      <c r="C25" s="29"/>
      <c r="D25" s="29"/>
      <c r="E25" s="68">
        <f>C25+D25</f>
        <v>0</v>
      </c>
      <c r="F25" s="29"/>
      <c r="G25" s="29"/>
      <c r="H25" s="29"/>
      <c r="I25" s="29"/>
      <c r="J25" s="29"/>
      <c r="K25" s="29"/>
      <c r="L25" s="84">
        <f t="shared" si="2"/>
        <v>0</v>
      </c>
      <c r="M25" s="15"/>
    </row>
    <row r="26" spans="1:13" ht="24.75" customHeight="1" x14ac:dyDescent="0.25">
      <c r="A26" s="77" t="s">
        <v>47</v>
      </c>
      <c r="B26" s="78" t="s">
        <v>48</v>
      </c>
      <c r="C26" s="84">
        <f t="shared" ref="C26:K26" si="7">C27+C28</f>
        <v>785089</v>
      </c>
      <c r="D26" s="84">
        <f t="shared" si="7"/>
        <v>58300</v>
      </c>
      <c r="E26" s="84">
        <f t="shared" si="7"/>
        <v>843389</v>
      </c>
      <c r="F26" s="84">
        <f t="shared" si="7"/>
        <v>40499</v>
      </c>
      <c r="G26" s="84">
        <f t="shared" si="7"/>
        <v>0</v>
      </c>
      <c r="H26" s="84">
        <f t="shared" si="7"/>
        <v>0</v>
      </c>
      <c r="I26" s="84">
        <f t="shared" si="7"/>
        <v>0</v>
      </c>
      <c r="J26" s="84">
        <f t="shared" si="7"/>
        <v>0</v>
      </c>
      <c r="K26" s="84">
        <f t="shared" si="7"/>
        <v>57900</v>
      </c>
      <c r="L26" s="84">
        <f t="shared" si="2"/>
        <v>941788</v>
      </c>
      <c r="M26" s="14"/>
    </row>
    <row r="27" spans="1:13" ht="19.5" customHeight="1" x14ac:dyDescent="0.25">
      <c r="A27" s="79" t="s">
        <v>49</v>
      </c>
      <c r="B27" s="70" t="s">
        <v>50</v>
      </c>
      <c r="C27" s="29">
        <v>19321</v>
      </c>
      <c r="D27" s="29">
        <v>1435</v>
      </c>
      <c r="E27" s="84">
        <f>C27+D27</f>
        <v>20756</v>
      </c>
      <c r="F27" s="29">
        <v>997</v>
      </c>
      <c r="G27" s="29"/>
      <c r="H27" s="29"/>
      <c r="I27" s="29"/>
      <c r="J27" s="29"/>
      <c r="K27" s="29">
        <v>1425</v>
      </c>
      <c r="L27" s="84">
        <f t="shared" si="2"/>
        <v>23178</v>
      </c>
      <c r="M27" s="15"/>
    </row>
    <row r="28" spans="1:13" ht="21.75" customHeight="1" x14ac:dyDescent="0.25">
      <c r="A28" s="79" t="s">
        <v>51</v>
      </c>
      <c r="B28" s="70" t="s">
        <v>52</v>
      </c>
      <c r="C28" s="31">
        <v>765768</v>
      </c>
      <c r="D28" s="31">
        <v>56865</v>
      </c>
      <c r="E28" s="84">
        <f>C28+D28</f>
        <v>822633</v>
      </c>
      <c r="F28" s="31">
        <v>39502</v>
      </c>
      <c r="G28" s="31"/>
      <c r="H28" s="31"/>
      <c r="I28" s="31"/>
      <c r="J28" s="31"/>
      <c r="K28" s="31">
        <v>56475</v>
      </c>
      <c r="L28" s="84">
        <f t="shared" si="2"/>
        <v>918610</v>
      </c>
      <c r="M28" s="15"/>
    </row>
    <row r="29" spans="1:13" ht="75.75" customHeight="1" x14ac:dyDescent="0.25">
      <c r="A29" s="80">
        <v>8000</v>
      </c>
      <c r="B29" s="81" t="s">
        <v>53</v>
      </c>
      <c r="C29" s="35">
        <v>245548</v>
      </c>
      <c r="D29" s="35">
        <v>18234</v>
      </c>
      <c r="E29" s="68">
        <f>C29+D29</f>
        <v>263782</v>
      </c>
      <c r="F29" s="35">
        <v>12667</v>
      </c>
      <c r="G29" s="35"/>
      <c r="H29" s="35"/>
      <c r="I29" s="35"/>
      <c r="J29" s="35"/>
      <c r="K29" s="35">
        <f>18110+135</f>
        <v>18245</v>
      </c>
      <c r="L29" s="84">
        <f t="shared" si="2"/>
        <v>294694</v>
      </c>
      <c r="M29" s="17"/>
    </row>
    <row r="30" spans="1:13" ht="22.5" customHeight="1" x14ac:dyDescent="0.25">
      <c r="A30" s="64"/>
      <c r="B30" s="81" t="s">
        <v>54</v>
      </c>
      <c r="C30" s="82">
        <f t="shared" ref="C30:K30" si="8">C13+C16+C22+C26+C29</f>
        <v>23387677.109999999</v>
      </c>
      <c r="D30" s="82">
        <f t="shared" si="8"/>
        <v>1736333.47</v>
      </c>
      <c r="E30" s="82">
        <f t="shared" si="8"/>
        <v>25124010.579999998</v>
      </c>
      <c r="F30" s="82">
        <f t="shared" si="8"/>
        <v>1812830.01</v>
      </c>
      <c r="G30" s="82">
        <f t="shared" si="8"/>
        <v>0</v>
      </c>
      <c r="H30" s="82">
        <f t="shared" si="8"/>
        <v>0</v>
      </c>
      <c r="I30" s="82">
        <f t="shared" si="8"/>
        <v>0</v>
      </c>
      <c r="J30" s="82">
        <f t="shared" si="8"/>
        <v>0</v>
      </c>
      <c r="K30" s="82">
        <f t="shared" si="8"/>
        <v>804771.12</v>
      </c>
      <c r="L30" s="84">
        <f t="shared" ref="L30" si="9">SUM(E30:K30)</f>
        <v>27741611.710000001</v>
      </c>
      <c r="M30" s="18"/>
    </row>
    <row r="31" spans="1:13" ht="84" customHeight="1" x14ac:dyDescent="0.25">
      <c r="A31" s="21"/>
      <c r="B31" s="9"/>
      <c r="C31" s="23"/>
      <c r="D31" s="23"/>
      <c r="E31" s="95" t="s">
        <v>55</v>
      </c>
      <c r="F31" s="23"/>
      <c r="G31" s="109" t="s">
        <v>56</v>
      </c>
      <c r="H31" s="109"/>
      <c r="I31" s="109"/>
      <c r="J31" s="9"/>
      <c r="K31" s="23"/>
      <c r="L31" s="23"/>
      <c r="M31" s="9"/>
    </row>
    <row r="32" spans="1:13" ht="51" customHeight="1" x14ac:dyDescent="0.25">
      <c r="A32" s="105" t="s">
        <v>57</v>
      </c>
      <c r="B32" s="110"/>
      <c r="C32" s="49"/>
      <c r="D32" s="49"/>
      <c r="E32" s="49"/>
      <c r="F32" s="89" t="s">
        <v>58</v>
      </c>
      <c r="G32" s="3"/>
      <c r="H32" s="3"/>
      <c r="I32" s="3"/>
      <c r="J32" s="9"/>
      <c r="K32" s="9"/>
      <c r="L32" s="9"/>
      <c r="M32" s="9"/>
    </row>
    <row r="33" spans="1:16" ht="71.25" customHeight="1" x14ac:dyDescent="0.25">
      <c r="A33" s="105" t="s">
        <v>59</v>
      </c>
      <c r="B33" s="106"/>
      <c r="C33" s="49">
        <v>294255</v>
      </c>
      <c r="D33" s="49"/>
      <c r="E33" s="49"/>
      <c r="F33" s="89" t="s">
        <v>60</v>
      </c>
      <c r="G33" s="3"/>
      <c r="H33" s="3"/>
      <c r="I33" s="3"/>
      <c r="J33" s="9"/>
      <c r="K33" s="9"/>
      <c r="L33" s="9"/>
      <c r="M33" s="9"/>
    </row>
    <row r="34" spans="1:16" ht="21.75" customHeight="1" x14ac:dyDescent="0.25">
      <c r="A34" s="45"/>
      <c r="B34" s="45"/>
      <c r="C34" s="9"/>
      <c r="D34" s="9"/>
      <c r="E34" s="9"/>
      <c r="F34" s="9"/>
      <c r="G34" s="9"/>
      <c r="H34" s="9"/>
      <c r="I34" s="9"/>
      <c r="J34" s="9"/>
      <c r="K34" s="9"/>
      <c r="L34" s="9"/>
      <c r="M34" s="9"/>
    </row>
    <row r="35" spans="1:16" ht="24.75" customHeight="1" x14ac:dyDescent="0.25">
      <c r="A35" s="21"/>
      <c r="B35" s="9"/>
      <c r="C35" s="9"/>
      <c r="D35" s="9"/>
      <c r="E35" s="9"/>
      <c r="F35" s="9"/>
      <c r="G35" s="9"/>
      <c r="H35" s="9"/>
      <c r="I35" s="9"/>
      <c r="J35" s="9"/>
      <c r="K35" s="9"/>
      <c r="L35" s="9"/>
      <c r="M35" s="9"/>
    </row>
    <row r="36" spans="1:16" ht="25.5" customHeight="1" x14ac:dyDescent="0.25">
      <c r="A36" s="107" t="s">
        <v>61</v>
      </c>
      <c r="B36" s="107"/>
      <c r="C36" s="9"/>
      <c r="D36" s="4" t="s">
        <v>5</v>
      </c>
      <c r="E36" s="9"/>
      <c r="F36" s="111" t="s">
        <v>62</v>
      </c>
      <c r="G36" s="111"/>
      <c r="H36" s="111"/>
      <c r="I36" s="111"/>
      <c r="J36" s="111"/>
      <c r="K36" s="9"/>
      <c r="L36" s="9"/>
      <c r="M36" s="9"/>
    </row>
    <row r="37" spans="1:16" ht="51.75" customHeight="1" x14ac:dyDescent="0.25">
      <c r="A37" s="108" t="s">
        <v>63</v>
      </c>
      <c r="B37" s="108"/>
      <c r="C37" s="53" t="s">
        <v>64</v>
      </c>
      <c r="D37" s="53" t="s">
        <v>65</v>
      </c>
      <c r="E37" s="9"/>
      <c r="F37" s="98" t="s">
        <v>66</v>
      </c>
      <c r="G37" s="98"/>
      <c r="H37" s="98"/>
      <c r="I37" s="98"/>
      <c r="J37" s="98"/>
      <c r="K37" s="98"/>
      <c r="L37" s="98"/>
      <c r="M37" s="9"/>
    </row>
    <row r="38" spans="1:16" ht="51.75" customHeight="1" x14ac:dyDescent="0.25">
      <c r="A38" s="134" t="s">
        <v>67</v>
      </c>
      <c r="B38" s="125"/>
      <c r="C38" s="54">
        <f>C39</f>
        <v>23300747.719999999</v>
      </c>
      <c r="D38" s="54">
        <f>D39+D44+D47+D48+D49+D55+D61</f>
        <v>26978189.510000002</v>
      </c>
      <c r="E38" s="9"/>
      <c r="F38" s="98"/>
      <c r="G38" s="98"/>
      <c r="H38" s="98" t="s">
        <v>68</v>
      </c>
      <c r="I38" s="98" t="s">
        <v>69</v>
      </c>
      <c r="J38" s="37" t="s">
        <v>70</v>
      </c>
      <c r="K38" s="99" t="s">
        <v>71</v>
      </c>
      <c r="L38" s="135" t="s">
        <v>72</v>
      </c>
      <c r="M38" s="9"/>
    </row>
    <row r="39" spans="1:16" ht="65.25" customHeight="1" x14ac:dyDescent="0.25">
      <c r="A39" s="124" t="s">
        <v>73</v>
      </c>
      <c r="B39" s="124"/>
      <c r="C39" s="54">
        <f>SUM(C40:C43)</f>
        <v>23300747.719999999</v>
      </c>
      <c r="D39" s="54">
        <f>SUM(D40:D43)</f>
        <v>22781593.650000002</v>
      </c>
      <c r="E39" s="9"/>
      <c r="F39" s="98"/>
      <c r="G39" s="98"/>
      <c r="H39" s="98"/>
      <c r="I39" s="98"/>
      <c r="J39" s="94" t="s">
        <v>74</v>
      </c>
      <c r="K39" s="99"/>
      <c r="L39" s="136"/>
      <c r="M39" s="9"/>
    </row>
    <row r="40" spans="1:16" ht="36.75" customHeight="1" x14ac:dyDescent="0.25">
      <c r="A40" s="127" t="s">
        <v>75</v>
      </c>
      <c r="B40" s="127"/>
      <c r="C40" s="51">
        <f>21744650.14</f>
        <v>21744650.140000001</v>
      </c>
      <c r="D40" s="51">
        <f>21045288.42+161511</f>
        <v>21206799.420000002</v>
      </c>
      <c r="E40" s="9"/>
      <c r="F40" s="100" t="s">
        <v>58</v>
      </c>
      <c r="G40" s="100"/>
      <c r="H40" s="26">
        <f>D40+D42+I42</f>
        <v>21206799.420000002</v>
      </c>
      <c r="I40" s="26">
        <f>C30+I42+C32+C33</f>
        <v>23681932.109999999</v>
      </c>
      <c r="J40" s="27">
        <f>I40+(I40*$J$39/100)</f>
        <v>26917357.6748682</v>
      </c>
      <c r="K40" s="26">
        <f>H40-J40</f>
        <v>-5710558.2548681982</v>
      </c>
      <c r="L40" s="42" t="s">
        <v>76</v>
      </c>
      <c r="M40" s="9"/>
      <c r="N40" s="19"/>
      <c r="O40" s="20"/>
      <c r="P40" s="19"/>
    </row>
    <row r="41" spans="1:16" ht="42.75" customHeight="1" x14ac:dyDescent="0.25">
      <c r="A41" s="127" t="s">
        <v>77</v>
      </c>
      <c r="B41" s="127"/>
      <c r="C41" s="51">
        <v>1556097.58</v>
      </c>
      <c r="D41" s="51">
        <f>1530276.23+44518</f>
        <v>1574794.23</v>
      </c>
      <c r="E41" s="9"/>
      <c r="F41" s="100" t="s">
        <v>60</v>
      </c>
      <c r="G41" s="100"/>
      <c r="H41" s="26">
        <f>D41+D43+I43</f>
        <v>1574794.23</v>
      </c>
      <c r="I41" s="26">
        <f>D30+I43+D32+D33</f>
        <v>1736333.47</v>
      </c>
      <c r="J41" s="27">
        <f>I41+(I41*$J$39/100)</f>
        <v>1973551.3486714</v>
      </c>
      <c r="K41" s="26">
        <f>H41-J41</f>
        <v>-398757.11867140001</v>
      </c>
      <c r="L41" s="42" t="s">
        <v>76</v>
      </c>
      <c r="M41" s="9"/>
    </row>
    <row r="42" spans="1:16" ht="58.5" customHeight="1" x14ac:dyDescent="0.25">
      <c r="A42" s="127" t="s">
        <v>78</v>
      </c>
      <c r="B42" s="127"/>
      <c r="C42" s="51"/>
      <c r="D42" s="51"/>
      <c r="E42" s="9"/>
      <c r="F42" s="100" t="s">
        <v>79</v>
      </c>
      <c r="G42" s="26" t="s">
        <v>58</v>
      </c>
      <c r="H42" s="133">
        <f>D50</f>
        <v>305032.18</v>
      </c>
      <c r="I42" s="26">
        <f>G32+H32+I32</f>
        <v>0</v>
      </c>
      <c r="J42" s="36" t="s">
        <v>76</v>
      </c>
      <c r="K42" s="36" t="s">
        <v>76</v>
      </c>
      <c r="L42" s="42" t="s">
        <v>76</v>
      </c>
      <c r="M42" s="9"/>
    </row>
    <row r="43" spans="1:16" ht="63" customHeight="1" x14ac:dyDescent="0.25">
      <c r="A43" s="127" t="s">
        <v>80</v>
      </c>
      <c r="B43" s="127"/>
      <c r="C43" s="51"/>
      <c r="D43" s="51"/>
      <c r="E43" s="9"/>
      <c r="F43" s="100"/>
      <c r="G43" s="26" t="s">
        <v>60</v>
      </c>
      <c r="H43" s="133"/>
      <c r="I43" s="38">
        <f>G33+H33+I33</f>
        <v>0</v>
      </c>
      <c r="J43" s="36" t="s">
        <v>76</v>
      </c>
      <c r="K43" s="36" t="s">
        <v>76</v>
      </c>
      <c r="L43" s="42" t="s">
        <v>76</v>
      </c>
      <c r="M43" s="9"/>
    </row>
    <row r="44" spans="1:16" ht="30" customHeight="1" x14ac:dyDescent="0.25">
      <c r="A44" s="124" t="s">
        <v>81</v>
      </c>
      <c r="B44" s="124"/>
      <c r="C44" s="54" t="s">
        <v>76</v>
      </c>
      <c r="D44" s="54">
        <f>D45+D46</f>
        <v>791623.71</v>
      </c>
      <c r="E44" s="9"/>
      <c r="F44" s="128" t="s">
        <v>82</v>
      </c>
      <c r="G44" s="128"/>
      <c r="H44" s="36" t="s">
        <v>76</v>
      </c>
      <c r="I44" s="36" t="s">
        <v>76</v>
      </c>
      <c r="J44" s="39">
        <f>SUM(J40:J41)</f>
        <v>28890909.023539599</v>
      </c>
      <c r="K44" s="44">
        <f>SUM(K40:K41)</f>
        <v>-6109315.3735395987</v>
      </c>
      <c r="L44" s="43">
        <f>ROUND(K44*100/(H40+H41+H42),2)</f>
        <v>-26.46</v>
      </c>
      <c r="M44" s="40"/>
    </row>
    <row r="45" spans="1:16" ht="30" customHeight="1" x14ac:dyDescent="0.25">
      <c r="A45" s="127" t="s">
        <v>83</v>
      </c>
      <c r="B45" s="127"/>
      <c r="C45" s="55" t="s">
        <v>76</v>
      </c>
      <c r="D45" s="51">
        <f>306982.46+161215</f>
        <v>468197.46</v>
      </c>
      <c r="E45" s="9"/>
      <c r="F45" s="9"/>
      <c r="G45" s="9"/>
      <c r="H45" s="9"/>
      <c r="I45" s="9"/>
      <c r="J45" s="9"/>
      <c r="K45" s="9"/>
      <c r="L45" s="9"/>
      <c r="M45" s="41" t="str">
        <f>IF(K45&gt;0,"!!! Pārmērīga kompensācija !!!","")</f>
        <v/>
      </c>
    </row>
    <row r="46" spans="1:16" ht="32.25" customHeight="1" x14ac:dyDescent="0.25">
      <c r="A46" s="127" t="s">
        <v>84</v>
      </c>
      <c r="B46" s="127"/>
      <c r="C46" s="55" t="s">
        <v>76</v>
      </c>
      <c r="D46" s="51">
        <f>323419.25+7</f>
        <v>323426.25</v>
      </c>
      <c r="E46" s="9"/>
      <c r="F46" s="9"/>
      <c r="G46" s="9"/>
      <c r="H46" s="9"/>
      <c r="I46" s="9"/>
      <c r="J46" s="92"/>
      <c r="K46" s="9"/>
      <c r="L46" s="9"/>
      <c r="M46" s="9"/>
    </row>
    <row r="47" spans="1:16" ht="29.25" customHeight="1" x14ac:dyDescent="0.25">
      <c r="A47" s="124" t="s">
        <v>85</v>
      </c>
      <c r="B47" s="124"/>
      <c r="C47" s="54" t="s">
        <v>76</v>
      </c>
      <c r="D47" s="52">
        <f>1563983.64</f>
        <v>1563983.64</v>
      </c>
      <c r="E47" s="9"/>
      <c r="F47" s="9"/>
      <c r="G47" s="9"/>
      <c r="H47" s="9"/>
      <c r="I47" s="9"/>
      <c r="J47" s="9"/>
      <c r="K47" s="9"/>
      <c r="L47" s="9"/>
      <c r="M47" s="9"/>
    </row>
    <row r="48" spans="1:16" ht="61.5" customHeight="1" x14ac:dyDescent="0.25">
      <c r="A48" s="124" t="s">
        <v>86</v>
      </c>
      <c r="B48" s="124"/>
      <c r="C48" s="54" t="s">
        <v>76</v>
      </c>
      <c r="D48" s="50">
        <f>7.51+63658.38+200718.01+16743.61+58839.95+2861.68-8+99175.97</f>
        <v>441997.11</v>
      </c>
      <c r="E48" s="9"/>
      <c r="F48" s="9"/>
      <c r="G48" s="9"/>
      <c r="H48" s="9"/>
      <c r="I48" s="9"/>
      <c r="J48" s="9"/>
      <c r="K48" s="9"/>
      <c r="L48" s="9"/>
      <c r="M48" s="9"/>
    </row>
    <row r="49" spans="1:13" ht="29.25" customHeight="1" x14ac:dyDescent="0.25">
      <c r="A49" s="124" t="s">
        <v>87</v>
      </c>
      <c r="B49" s="124"/>
      <c r="C49" s="54" t="s">
        <v>76</v>
      </c>
      <c r="D49" s="54">
        <f>D50+D54</f>
        <v>305032.18</v>
      </c>
      <c r="E49" s="9"/>
      <c r="F49" s="9"/>
      <c r="G49" s="9"/>
      <c r="H49" s="9"/>
      <c r="I49" s="9"/>
      <c r="J49" s="9"/>
      <c r="K49" s="9"/>
      <c r="L49" s="9"/>
      <c r="M49" s="9"/>
    </row>
    <row r="50" spans="1:13" ht="47.25" customHeight="1" x14ac:dyDescent="0.25">
      <c r="A50" s="125" t="s">
        <v>88</v>
      </c>
      <c r="B50" s="125"/>
      <c r="C50" s="55" t="s">
        <v>76</v>
      </c>
      <c r="D50" s="56">
        <f>D51+D52+D53</f>
        <v>305032.18</v>
      </c>
      <c r="E50" s="9"/>
      <c r="F50" s="9"/>
      <c r="G50" s="9"/>
      <c r="H50" s="9"/>
      <c r="I50" s="9"/>
      <c r="J50" s="9"/>
      <c r="K50" s="9"/>
      <c r="L50" s="9"/>
      <c r="M50" s="9"/>
    </row>
    <row r="51" spans="1:13" ht="38.25" customHeight="1" x14ac:dyDescent="0.25">
      <c r="A51" s="126" t="s">
        <v>89</v>
      </c>
      <c r="B51" s="126"/>
      <c r="C51" s="55" t="s">
        <v>76</v>
      </c>
      <c r="D51" s="51"/>
      <c r="E51" s="9"/>
      <c r="F51" s="9"/>
      <c r="G51" s="9"/>
      <c r="H51" s="9"/>
      <c r="I51" s="9"/>
      <c r="J51" s="9"/>
      <c r="K51" s="9"/>
      <c r="L51" s="9"/>
      <c r="M51" s="9"/>
    </row>
    <row r="52" spans="1:13" ht="23.25" customHeight="1" x14ac:dyDescent="0.25">
      <c r="A52" s="126" t="s">
        <v>90</v>
      </c>
      <c r="B52" s="126"/>
      <c r="C52" s="55" t="s">
        <v>76</v>
      </c>
      <c r="D52" s="51">
        <v>305032.18</v>
      </c>
      <c r="E52" s="9"/>
      <c r="F52" s="9"/>
      <c r="G52" s="9"/>
      <c r="H52" s="9"/>
      <c r="I52" s="9"/>
      <c r="J52" s="9"/>
      <c r="K52" s="9"/>
      <c r="L52" s="9"/>
      <c r="M52" s="9"/>
    </row>
    <row r="53" spans="1:13" ht="33.75" customHeight="1" x14ac:dyDescent="0.25">
      <c r="A53" s="126" t="s">
        <v>91</v>
      </c>
      <c r="B53" s="126"/>
      <c r="C53" s="55" t="s">
        <v>76</v>
      </c>
      <c r="D53" s="51"/>
      <c r="E53" s="9"/>
      <c r="F53" s="9"/>
      <c r="G53" s="9"/>
      <c r="H53" s="9"/>
      <c r="I53" s="9"/>
      <c r="J53" s="9"/>
      <c r="K53" s="9"/>
      <c r="L53" s="9"/>
      <c r="M53" s="9"/>
    </row>
    <row r="54" spans="1:13" ht="33" customHeight="1" x14ac:dyDescent="0.25">
      <c r="A54" s="125" t="s">
        <v>92</v>
      </c>
      <c r="B54" s="125"/>
      <c r="C54" s="55" t="s">
        <v>76</v>
      </c>
      <c r="D54" s="51"/>
      <c r="E54" s="9"/>
      <c r="F54" s="9"/>
      <c r="G54" s="9"/>
      <c r="H54" s="9"/>
      <c r="I54" s="9"/>
      <c r="J54" s="9"/>
      <c r="K54" s="9"/>
      <c r="L54" s="9"/>
      <c r="M54" s="9"/>
    </row>
    <row r="55" spans="1:13" ht="20.25" customHeight="1" x14ac:dyDescent="0.25">
      <c r="A55" s="124" t="s">
        <v>93</v>
      </c>
      <c r="B55" s="124"/>
      <c r="C55" s="54" t="s">
        <v>76</v>
      </c>
      <c r="D55" s="54">
        <f>SUM(D56:D60)</f>
        <v>1093959.22</v>
      </c>
      <c r="E55" s="9"/>
      <c r="F55" s="9"/>
      <c r="G55" s="9"/>
      <c r="H55" s="9"/>
      <c r="I55" s="9"/>
      <c r="J55" s="9"/>
      <c r="K55" s="9"/>
      <c r="L55" s="9"/>
      <c r="M55" s="9"/>
    </row>
    <row r="56" spans="1:13" ht="15" customHeight="1" x14ac:dyDescent="0.25">
      <c r="A56" s="125" t="s">
        <v>94</v>
      </c>
      <c r="B56" s="125"/>
      <c r="C56" s="55" t="s">
        <v>76</v>
      </c>
      <c r="D56" s="51">
        <f>2034.8+987930+103994.42</f>
        <v>1093959.22</v>
      </c>
      <c r="E56" s="9"/>
      <c r="F56" s="9"/>
      <c r="G56" s="9"/>
      <c r="H56" s="9"/>
      <c r="I56" s="9"/>
      <c r="J56" s="9"/>
      <c r="K56" s="9"/>
      <c r="L56" s="9"/>
      <c r="M56" s="9"/>
    </row>
    <row r="57" spans="1:13" ht="22.5" customHeight="1" x14ac:dyDescent="0.25">
      <c r="A57" s="125" t="s">
        <v>95</v>
      </c>
      <c r="B57" s="125"/>
      <c r="C57" s="55" t="s">
        <v>76</v>
      </c>
      <c r="D57" s="51"/>
      <c r="E57" s="9"/>
      <c r="F57" s="9"/>
      <c r="G57" s="9"/>
      <c r="H57" s="9"/>
      <c r="I57" s="9"/>
      <c r="J57" s="9"/>
      <c r="K57" s="9"/>
      <c r="L57" s="9"/>
      <c r="M57" s="9"/>
    </row>
    <row r="58" spans="1:13" ht="30" customHeight="1" x14ac:dyDescent="0.25">
      <c r="A58" s="125" t="s">
        <v>96</v>
      </c>
      <c r="B58" s="125"/>
      <c r="C58" s="55" t="s">
        <v>76</v>
      </c>
      <c r="D58" s="51"/>
      <c r="E58" s="9"/>
      <c r="F58" s="9"/>
      <c r="G58" s="9"/>
      <c r="H58" s="9"/>
      <c r="I58" s="9"/>
      <c r="J58" s="9"/>
      <c r="K58" s="9"/>
      <c r="L58" s="9"/>
      <c r="M58" s="9"/>
    </row>
    <row r="59" spans="1:13" ht="42.75" customHeight="1" x14ac:dyDescent="0.25">
      <c r="A59" s="125" t="s">
        <v>97</v>
      </c>
      <c r="B59" s="125"/>
      <c r="C59" s="55" t="s">
        <v>76</v>
      </c>
      <c r="D59" s="51"/>
      <c r="E59" s="9"/>
      <c r="F59" s="9"/>
      <c r="G59" s="9"/>
      <c r="H59" s="9"/>
      <c r="I59" s="9"/>
      <c r="J59" s="9"/>
      <c r="K59" s="9"/>
      <c r="L59" s="9"/>
      <c r="M59" s="9"/>
    </row>
    <row r="60" spans="1:13" ht="31.5" customHeight="1" x14ac:dyDescent="0.25">
      <c r="A60" s="123" t="s">
        <v>98</v>
      </c>
      <c r="B60" s="123"/>
      <c r="C60" s="55" t="s">
        <v>76</v>
      </c>
      <c r="D60" s="51"/>
      <c r="E60" s="9"/>
      <c r="F60" s="9"/>
      <c r="G60" s="9"/>
      <c r="H60" s="9"/>
      <c r="I60" s="9"/>
      <c r="J60" s="9"/>
      <c r="K60" s="9"/>
      <c r="L60" s="9"/>
      <c r="M60" s="9"/>
    </row>
    <row r="61" spans="1:13" x14ac:dyDescent="0.25">
      <c r="A61" s="124" t="s">
        <v>99</v>
      </c>
      <c r="B61" s="124"/>
      <c r="C61" s="54" t="s">
        <v>76</v>
      </c>
      <c r="D61" s="54">
        <f>SUM(D62:D66)</f>
        <v>0</v>
      </c>
      <c r="E61" s="9"/>
      <c r="F61" s="9"/>
      <c r="G61" s="9"/>
      <c r="H61" s="9"/>
      <c r="I61" s="9"/>
      <c r="J61" s="9"/>
      <c r="K61" s="9"/>
      <c r="L61" s="9"/>
      <c r="M61" s="9"/>
    </row>
    <row r="62" spans="1:13" x14ac:dyDescent="0.25">
      <c r="A62" s="119" t="s">
        <v>100</v>
      </c>
      <c r="B62" s="119"/>
      <c r="C62" s="55" t="s">
        <v>76</v>
      </c>
      <c r="D62" s="51"/>
      <c r="E62" s="9"/>
      <c r="F62" s="9"/>
      <c r="G62" s="9"/>
      <c r="H62" s="9"/>
      <c r="I62" s="9"/>
      <c r="J62" s="9"/>
      <c r="K62" s="9"/>
      <c r="L62" s="9"/>
      <c r="M62" s="9"/>
    </row>
    <row r="63" spans="1:13" x14ac:dyDescent="0.25">
      <c r="A63" s="119" t="s">
        <v>101</v>
      </c>
      <c r="B63" s="119"/>
      <c r="C63" s="55" t="s">
        <v>76</v>
      </c>
      <c r="D63" s="51"/>
      <c r="E63" s="9"/>
      <c r="F63" s="9"/>
      <c r="G63" s="9"/>
      <c r="H63" s="9"/>
      <c r="I63" s="9"/>
      <c r="J63" s="9"/>
      <c r="K63" s="9"/>
      <c r="L63" s="9"/>
      <c r="M63" s="9"/>
    </row>
    <row r="64" spans="1:13" x14ac:dyDescent="0.25">
      <c r="A64" s="119" t="s">
        <v>102</v>
      </c>
      <c r="B64" s="119"/>
      <c r="C64" s="55" t="s">
        <v>76</v>
      </c>
      <c r="D64" s="51"/>
      <c r="E64" s="9"/>
      <c r="F64" s="9"/>
      <c r="G64" s="9"/>
      <c r="H64" s="9"/>
      <c r="I64" s="9"/>
      <c r="J64" s="9"/>
      <c r="K64" s="9"/>
      <c r="L64" s="9"/>
      <c r="M64" s="9"/>
    </row>
    <row r="65" spans="1:14" x14ac:dyDescent="0.25">
      <c r="A65" s="119" t="s">
        <v>103</v>
      </c>
      <c r="B65" s="119"/>
      <c r="C65" s="55" t="s">
        <v>76</v>
      </c>
      <c r="D65" s="51"/>
      <c r="E65" s="9"/>
      <c r="F65" s="9"/>
      <c r="G65" s="9"/>
      <c r="H65" s="9"/>
      <c r="I65" s="9"/>
      <c r="J65" s="9"/>
      <c r="K65" s="9"/>
      <c r="L65" s="9"/>
      <c r="M65" s="9"/>
    </row>
    <row r="66" spans="1:14" x14ac:dyDescent="0.25">
      <c r="A66" s="119" t="s">
        <v>104</v>
      </c>
      <c r="B66" s="119"/>
      <c r="C66" s="55" t="s">
        <v>76</v>
      </c>
      <c r="D66" s="51"/>
      <c r="E66" s="9"/>
      <c r="F66" s="9"/>
      <c r="G66" s="9"/>
      <c r="H66" s="9"/>
      <c r="I66" s="9"/>
      <c r="J66" s="9"/>
      <c r="K66" s="9"/>
      <c r="L66" s="9"/>
      <c r="M66" s="9"/>
    </row>
    <row r="67" spans="1:14" x14ac:dyDescent="0.25">
      <c r="A67" s="6"/>
      <c r="B67" s="6"/>
      <c r="C67" s="18"/>
      <c r="D67" s="18"/>
      <c r="E67" s="9"/>
      <c r="F67" s="9"/>
      <c r="G67" s="9"/>
      <c r="H67" s="9"/>
      <c r="I67" s="9"/>
      <c r="J67" s="9"/>
      <c r="K67" s="9"/>
      <c r="L67" s="9"/>
      <c r="M67" s="9"/>
    </row>
    <row r="68" spans="1:14" x14ac:dyDescent="0.25">
      <c r="A68" s="24" t="s">
        <v>105</v>
      </c>
      <c r="B68" s="24"/>
      <c r="C68" s="11"/>
      <c r="D68" s="11"/>
      <c r="E68" s="11"/>
      <c r="F68" s="11"/>
      <c r="G68" s="11"/>
      <c r="H68" s="11"/>
      <c r="I68" s="11"/>
      <c r="J68" s="11"/>
      <c r="K68" s="11"/>
      <c r="L68" s="11"/>
      <c r="M68" s="11"/>
      <c r="N68" s="11"/>
    </row>
    <row r="69" spans="1:14" ht="51" customHeight="1" x14ac:dyDescent="0.25">
      <c r="A69" s="118" t="s">
        <v>106</v>
      </c>
      <c r="B69" s="118"/>
      <c r="C69" s="118"/>
      <c r="D69" s="118"/>
      <c r="E69" s="118"/>
      <c r="F69" s="118"/>
      <c r="G69" s="118"/>
      <c r="H69" s="118"/>
      <c r="I69" s="118"/>
      <c r="J69" s="118"/>
      <c r="K69" s="118"/>
      <c r="L69" s="118"/>
      <c r="M69" s="11"/>
      <c r="N69" s="11"/>
    </row>
    <row r="70" spans="1:14" ht="19.5" customHeight="1" x14ac:dyDescent="0.25">
      <c r="A70" s="120" t="s">
        <v>107</v>
      </c>
      <c r="B70" s="121"/>
      <c r="C70" s="121"/>
      <c r="D70" s="121"/>
      <c r="E70" s="121"/>
      <c r="F70" s="121"/>
      <c r="G70" s="121"/>
      <c r="H70" s="121"/>
      <c r="I70" s="121"/>
      <c r="J70" s="121"/>
      <c r="K70" s="121"/>
      <c r="L70" s="121"/>
      <c r="M70" s="10"/>
      <c r="N70" s="11"/>
    </row>
    <row r="71" spans="1:14" s="8" customFormat="1" x14ac:dyDescent="0.25">
      <c r="A71" s="122" t="s">
        <v>108</v>
      </c>
      <c r="B71" s="122"/>
      <c r="C71" s="122"/>
      <c r="D71" s="122"/>
      <c r="E71" s="122"/>
      <c r="F71" s="122"/>
      <c r="G71" s="122"/>
      <c r="H71" s="122"/>
      <c r="I71" s="122"/>
      <c r="J71" s="122"/>
      <c r="K71" s="122"/>
      <c r="L71" s="122"/>
    </row>
    <row r="72" spans="1:14" ht="46.5" customHeight="1" x14ac:dyDescent="0.25">
      <c r="A72" s="112" t="s">
        <v>109</v>
      </c>
      <c r="B72" s="112"/>
      <c r="C72" s="112"/>
      <c r="D72" s="112"/>
      <c r="E72" s="112"/>
      <c r="F72" s="112"/>
      <c r="G72" s="112"/>
      <c r="H72" s="112"/>
      <c r="I72" s="112"/>
      <c r="J72" s="112"/>
      <c r="K72" s="112"/>
      <c r="L72" s="112"/>
    </row>
    <row r="73" spans="1:14" ht="15.75" customHeight="1" x14ac:dyDescent="0.25">
      <c r="A73" s="118"/>
      <c r="B73" s="118"/>
      <c r="C73" s="118"/>
      <c r="D73" s="118"/>
      <c r="E73" s="118"/>
      <c r="F73" s="118"/>
      <c r="G73" s="48"/>
      <c r="H73" s="48"/>
      <c r="I73" s="48"/>
      <c r="J73" s="48"/>
      <c r="K73" s="48"/>
      <c r="L73" s="48"/>
    </row>
    <row r="75" spans="1:14" s="91" customFormat="1" ht="15.75" x14ac:dyDescent="0.25">
      <c r="A75" s="90" t="s">
        <v>124</v>
      </c>
      <c r="B75" s="90"/>
    </row>
    <row r="76" spans="1:14" s="91" customFormat="1" ht="15.75" x14ac:dyDescent="0.25">
      <c r="A76" s="90"/>
      <c r="B76" s="114" t="s">
        <v>111</v>
      </c>
      <c r="C76" s="115"/>
      <c r="D76" s="115"/>
    </row>
    <row r="77" spans="1:14" ht="15" customHeight="1" x14ac:dyDescent="0.25">
      <c r="A77" s="113" t="s">
        <v>125</v>
      </c>
      <c r="B77" s="113"/>
      <c r="C77" s="113"/>
      <c r="D77" s="113"/>
      <c r="E77" s="10"/>
      <c r="F77" s="10"/>
      <c r="G77" s="10"/>
      <c r="H77" s="10"/>
      <c r="I77" s="10"/>
      <c r="J77" s="10"/>
      <c r="K77" s="10"/>
      <c r="L77" s="10"/>
      <c r="M77" s="10"/>
      <c r="N77" s="10"/>
    </row>
    <row r="78" spans="1:14" x14ac:dyDescent="0.25">
      <c r="A78" s="30" t="s">
        <v>126</v>
      </c>
      <c r="B78" s="114" t="s">
        <v>111</v>
      </c>
      <c r="C78" s="115"/>
      <c r="D78" s="115"/>
      <c r="E78" s="10"/>
      <c r="F78" s="10"/>
      <c r="G78" s="10"/>
      <c r="H78" s="10"/>
      <c r="I78" s="10"/>
      <c r="J78" s="10"/>
      <c r="K78" s="10"/>
      <c r="L78" s="10"/>
      <c r="M78" s="10"/>
      <c r="N78" s="10"/>
    </row>
    <row r="80" spans="1:14" x14ac:dyDescent="0.25">
      <c r="A80" s="113" t="s">
        <v>127</v>
      </c>
      <c r="B80" s="113"/>
      <c r="C80" s="113"/>
      <c r="D80" s="113"/>
      <c r="E80" s="113"/>
      <c r="F80" s="113"/>
      <c r="G80" s="113"/>
      <c r="H80" s="113"/>
      <c r="I80" s="113"/>
      <c r="J80" s="113"/>
      <c r="K80" s="113"/>
      <c r="L80" s="113"/>
      <c r="M80" s="10"/>
      <c r="N80" s="11"/>
    </row>
    <row r="81" spans="1:12" x14ac:dyDescent="0.25">
      <c r="A81" s="30" t="s">
        <v>128</v>
      </c>
      <c r="B81" s="114" t="s">
        <v>111</v>
      </c>
      <c r="C81" s="115"/>
      <c r="D81" s="115"/>
      <c r="E81" s="30"/>
      <c r="F81" s="114"/>
      <c r="G81" s="115"/>
      <c r="H81" s="115"/>
      <c r="I81" s="30"/>
      <c r="J81" s="114"/>
      <c r="K81" s="115"/>
      <c r="L81" s="115"/>
    </row>
    <row r="82" spans="1:12" x14ac:dyDescent="0.25">
      <c r="A82" s="116"/>
      <c r="B82" s="117"/>
      <c r="C82" s="117"/>
      <c r="D82" s="117"/>
      <c r="E82" s="117"/>
      <c r="F82" s="117"/>
      <c r="G82" s="117"/>
      <c r="H82" s="117"/>
      <c r="I82" s="117"/>
      <c r="J82" s="117"/>
      <c r="K82" s="117"/>
      <c r="L82" s="117"/>
    </row>
    <row r="83" spans="1:12" x14ac:dyDescent="0.25">
      <c r="A83" s="1" t="s">
        <v>114</v>
      </c>
    </row>
  </sheetData>
  <mergeCells count="70">
    <mergeCell ref="A2:L2"/>
    <mergeCell ref="B8:B10"/>
    <mergeCell ref="C8:E8"/>
    <mergeCell ref="A42:B42"/>
    <mergeCell ref="F42:F43"/>
    <mergeCell ref="H42:H43"/>
    <mergeCell ref="H38:H39"/>
    <mergeCell ref="A39:B39"/>
    <mergeCell ref="A40:B40"/>
    <mergeCell ref="A38:B38"/>
    <mergeCell ref="A8:A10"/>
    <mergeCell ref="I38:I39"/>
    <mergeCell ref="L38:L39"/>
    <mergeCell ref="G8:I8"/>
    <mergeCell ref="J8:J9"/>
    <mergeCell ref="K8:K9"/>
    <mergeCell ref="F44:G44"/>
    <mergeCell ref="A44:B44"/>
    <mergeCell ref="A45:B45"/>
    <mergeCell ref="A41:B41"/>
    <mergeCell ref="A43:B43"/>
    <mergeCell ref="F41:G41"/>
    <mergeCell ref="A50:B50"/>
    <mergeCell ref="A51:B51"/>
    <mergeCell ref="A48:B48"/>
    <mergeCell ref="A49:B49"/>
    <mergeCell ref="A46:B46"/>
    <mergeCell ref="A47:B47"/>
    <mergeCell ref="A56:B56"/>
    <mergeCell ref="A57:B57"/>
    <mergeCell ref="A54:B54"/>
    <mergeCell ref="A55:B55"/>
    <mergeCell ref="A52:B52"/>
    <mergeCell ref="A53:B53"/>
    <mergeCell ref="A62:B62"/>
    <mergeCell ref="A63:B63"/>
    <mergeCell ref="A60:B60"/>
    <mergeCell ref="A61:B61"/>
    <mergeCell ref="A58:B58"/>
    <mergeCell ref="A59:B59"/>
    <mergeCell ref="A66:B66"/>
    <mergeCell ref="A69:L69"/>
    <mergeCell ref="A70:L70"/>
    <mergeCell ref="A71:L71"/>
    <mergeCell ref="A64:B64"/>
    <mergeCell ref="A65:B65"/>
    <mergeCell ref="A72:L72"/>
    <mergeCell ref="A77:D77"/>
    <mergeCell ref="B78:D78"/>
    <mergeCell ref="A82:L82"/>
    <mergeCell ref="A73:F73"/>
    <mergeCell ref="B76:D76"/>
    <mergeCell ref="A80:D80"/>
    <mergeCell ref="E80:H80"/>
    <mergeCell ref="I80:L80"/>
    <mergeCell ref="B81:D81"/>
    <mergeCell ref="F81:H81"/>
    <mergeCell ref="J81:L81"/>
    <mergeCell ref="A33:B33"/>
    <mergeCell ref="A36:B36"/>
    <mergeCell ref="A37:B37"/>
    <mergeCell ref="G31:I31"/>
    <mergeCell ref="A32:B32"/>
    <mergeCell ref="F36:J36"/>
    <mergeCell ref="F37:L37"/>
    <mergeCell ref="F38:G39"/>
    <mergeCell ref="K38:K39"/>
    <mergeCell ref="F40:G40"/>
    <mergeCell ref="L8:L9"/>
    <mergeCell ref="F8:F9"/>
  </mergeCells>
  <conditionalFormatting sqref="K44">
    <cfRule type="cellIs" dxfId="1" priority="1" stopIfTrue="1" operator="greaterThan">
      <formula>0</formula>
    </cfRule>
  </conditionalFormatting>
  <printOptions horizontalCentered="1"/>
  <pageMargins left="0.19685039370078741" right="0.19685039370078741" top="0.15748031496062992" bottom="0.15748031496062992" header="0.23622047244094491" footer="0.23622047244094491"/>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80BA7-A88B-400E-B9FD-83D369207E17}">
  <sheetPr>
    <pageSetUpPr fitToPage="1"/>
  </sheetPr>
  <dimension ref="A1:V81"/>
  <sheetViews>
    <sheetView topLeftCell="A21" workbookViewId="0">
      <selection activeCell="C33" sqref="C33"/>
    </sheetView>
  </sheetViews>
  <sheetFormatPr defaultColWidth="8.88671875" defaultRowHeight="15" x14ac:dyDescent="0.25"/>
  <cols>
    <col min="1" max="1" width="14" style="1" customWidth="1"/>
    <col min="2" max="2" width="30.21875" style="1" customWidth="1"/>
    <col min="3" max="3" width="18.5546875" style="1" customWidth="1"/>
    <col min="4" max="4" width="19.21875" style="1" customWidth="1"/>
    <col min="5" max="5" width="18.5546875" style="1" customWidth="1"/>
    <col min="6" max="6" width="24.5546875" style="1" customWidth="1"/>
    <col min="7" max="7" width="23.21875" style="1" customWidth="1"/>
    <col min="8" max="12" width="18.5546875" style="1" customWidth="1"/>
    <col min="13" max="13" width="13.109375" style="1" customWidth="1"/>
    <col min="14" max="14" width="0" style="1" hidden="1" customWidth="1"/>
    <col min="15" max="15" width="16.44140625" style="1" customWidth="1"/>
    <col min="16" max="16" width="0" style="1" hidden="1" customWidth="1"/>
    <col min="17" max="17" width="8.88671875" style="1"/>
    <col min="18" max="18" width="0" style="1" hidden="1" customWidth="1"/>
    <col min="19" max="19" width="8.88671875" style="1"/>
    <col min="20" max="20" width="8.88671875" style="1" customWidth="1"/>
    <col min="21" max="21" width="9.88671875" style="1" customWidth="1"/>
    <col min="22" max="22" width="10.44140625" style="1" customWidth="1"/>
    <col min="23" max="16384" width="8.88671875" style="1"/>
  </cols>
  <sheetData>
    <row r="1" spans="1:22" ht="19.5" x14ac:dyDescent="0.3">
      <c r="A1" s="93" t="s">
        <v>0</v>
      </c>
    </row>
    <row r="2" spans="1:22" ht="26.25" customHeight="1" x14ac:dyDescent="0.25">
      <c r="A2" s="129" t="s">
        <v>1</v>
      </c>
      <c r="B2" s="129"/>
      <c r="C2" s="129"/>
      <c r="D2" s="129"/>
      <c r="E2" s="129"/>
      <c r="F2" s="129"/>
      <c r="G2" s="129"/>
      <c r="H2" s="129"/>
      <c r="I2" s="129"/>
      <c r="J2" s="129"/>
      <c r="K2" s="129"/>
      <c r="L2" s="129"/>
      <c r="M2" s="22"/>
    </row>
    <row r="3" spans="1:22" ht="9" customHeight="1" x14ac:dyDescent="0.25">
      <c r="A3" s="2"/>
      <c r="B3" s="2"/>
      <c r="C3" s="2"/>
      <c r="D3" s="2"/>
      <c r="E3" s="2"/>
      <c r="F3" s="2"/>
      <c r="G3" s="2"/>
      <c r="H3" s="2"/>
      <c r="I3" s="2"/>
      <c r="J3" s="2"/>
      <c r="K3" s="2"/>
      <c r="L3" s="2"/>
      <c r="M3" s="2"/>
    </row>
    <row r="4" spans="1:22" x14ac:dyDescent="0.25">
      <c r="A4" s="28" t="s">
        <v>115</v>
      </c>
      <c r="C4" s="5"/>
      <c r="D4" s="5"/>
      <c r="E4" s="5"/>
      <c r="F4" s="5"/>
      <c r="G4" s="5"/>
      <c r="H4" s="5"/>
      <c r="I4" s="5"/>
      <c r="J4" s="5"/>
      <c r="K4" s="5"/>
      <c r="L4" s="6"/>
      <c r="M4" s="6"/>
    </row>
    <row r="5" spans="1:22" x14ac:dyDescent="0.25">
      <c r="A5" s="28" t="s">
        <v>116</v>
      </c>
      <c r="C5" s="5"/>
      <c r="D5" s="5"/>
      <c r="E5" s="5"/>
      <c r="F5" s="5"/>
      <c r="G5" s="5"/>
      <c r="H5" s="5"/>
      <c r="J5" s="5"/>
      <c r="K5" s="5"/>
      <c r="L5" s="6"/>
      <c r="M5" s="6"/>
    </row>
    <row r="6" spans="1:22" ht="8.25" customHeight="1" x14ac:dyDescent="0.25">
      <c r="A6" s="5"/>
      <c r="C6" s="5"/>
      <c r="D6" s="5"/>
      <c r="E6" s="5"/>
      <c r="F6" s="5"/>
      <c r="G6" s="5"/>
      <c r="H6" s="5"/>
      <c r="I6" s="5"/>
      <c r="J6" s="5"/>
      <c r="K6" s="5"/>
      <c r="L6" s="6"/>
      <c r="M6" s="6"/>
    </row>
    <row r="7" spans="1:22" x14ac:dyDescent="0.25">
      <c r="A7" s="25" t="s">
        <v>4</v>
      </c>
      <c r="C7" s="12"/>
      <c r="D7" s="12"/>
      <c r="E7" s="12"/>
      <c r="H7" s="46"/>
      <c r="I7" s="46"/>
      <c r="J7" s="46"/>
      <c r="K7" s="7"/>
      <c r="L7" s="4" t="s">
        <v>5</v>
      </c>
      <c r="M7" s="4"/>
    </row>
    <row r="8" spans="1:22" ht="39" customHeight="1" x14ac:dyDescent="0.25">
      <c r="A8" s="103" t="s">
        <v>6</v>
      </c>
      <c r="B8" s="103" t="s">
        <v>7</v>
      </c>
      <c r="C8" s="131" t="s">
        <v>8</v>
      </c>
      <c r="D8" s="131"/>
      <c r="E8" s="132"/>
      <c r="F8" s="103" t="s">
        <v>9</v>
      </c>
      <c r="G8" s="137" t="s">
        <v>10</v>
      </c>
      <c r="H8" s="138"/>
      <c r="I8" s="139"/>
      <c r="J8" s="103" t="s">
        <v>11</v>
      </c>
      <c r="K8" s="103" t="s">
        <v>12</v>
      </c>
      <c r="L8" s="101" t="s">
        <v>13</v>
      </c>
      <c r="M8" s="2"/>
    </row>
    <row r="9" spans="1:22" ht="69" customHeight="1" x14ac:dyDescent="0.25">
      <c r="A9" s="130"/>
      <c r="B9" s="130"/>
      <c r="C9" s="60" t="s">
        <v>14</v>
      </c>
      <c r="D9" s="60" t="s">
        <v>15</v>
      </c>
      <c r="E9" s="61" t="s">
        <v>16</v>
      </c>
      <c r="F9" s="104"/>
      <c r="G9" s="62" t="s">
        <v>17</v>
      </c>
      <c r="H9" s="63" t="s">
        <v>18</v>
      </c>
      <c r="I9" s="62" t="s">
        <v>19</v>
      </c>
      <c r="J9" s="104"/>
      <c r="K9" s="104"/>
      <c r="L9" s="102"/>
      <c r="M9" s="2"/>
    </row>
    <row r="10" spans="1:22" s="7" customFormat="1" ht="30" customHeight="1" x14ac:dyDescent="0.25">
      <c r="A10" s="130"/>
      <c r="B10" s="130"/>
      <c r="C10" s="64" t="s">
        <v>20</v>
      </c>
      <c r="D10" s="64" t="s">
        <v>20</v>
      </c>
      <c r="E10" s="64" t="s">
        <v>20</v>
      </c>
      <c r="F10" s="64" t="s">
        <v>20</v>
      </c>
      <c r="G10" s="64" t="s">
        <v>20</v>
      </c>
      <c r="H10" s="64" t="s">
        <v>20</v>
      </c>
      <c r="I10" s="64" t="s">
        <v>20</v>
      </c>
      <c r="J10" s="64" t="s">
        <v>20</v>
      </c>
      <c r="K10" s="64" t="s">
        <v>20</v>
      </c>
      <c r="L10" s="64" t="s">
        <v>21</v>
      </c>
      <c r="M10" s="2"/>
      <c r="N10" s="1"/>
      <c r="O10" s="1"/>
    </row>
    <row r="11" spans="1:22" s="7" customFormat="1" ht="35.25" customHeight="1" x14ac:dyDescent="0.25">
      <c r="A11" s="58"/>
      <c r="B11" s="85" t="s">
        <v>22</v>
      </c>
      <c r="C11" s="86" t="s">
        <v>23</v>
      </c>
      <c r="D11" s="86" t="s">
        <v>24</v>
      </c>
      <c r="E11" s="86" t="s">
        <v>25</v>
      </c>
      <c r="F11" s="87" t="s">
        <v>26</v>
      </c>
      <c r="G11" s="87" t="s">
        <v>27</v>
      </c>
      <c r="H11" s="87" t="s">
        <v>28</v>
      </c>
      <c r="I11" s="87" t="s">
        <v>29</v>
      </c>
      <c r="J11" s="87" t="s">
        <v>30</v>
      </c>
      <c r="K11" s="88" t="s">
        <v>31</v>
      </c>
      <c r="L11" s="47"/>
      <c r="M11" s="2"/>
      <c r="N11" s="1"/>
      <c r="O11" s="1"/>
    </row>
    <row r="12" spans="1:22" s="7" customFormat="1" x14ac:dyDescent="0.25">
      <c r="A12" s="65">
        <v>1</v>
      </c>
      <c r="B12" s="65">
        <v>2</v>
      </c>
      <c r="C12" s="65">
        <v>3</v>
      </c>
      <c r="D12" s="65">
        <v>4</v>
      </c>
      <c r="E12" s="83" t="s">
        <v>32</v>
      </c>
      <c r="F12" s="65">
        <v>6</v>
      </c>
      <c r="G12" s="65">
        <v>7</v>
      </c>
      <c r="H12" s="65">
        <v>8</v>
      </c>
      <c r="I12" s="65">
        <v>9</v>
      </c>
      <c r="J12" s="65">
        <v>10</v>
      </c>
      <c r="K12" s="65">
        <v>11</v>
      </c>
      <c r="L12" s="65" t="s">
        <v>33</v>
      </c>
      <c r="M12" s="13" t="s">
        <v>117</v>
      </c>
      <c r="N12" s="1" t="s">
        <v>117</v>
      </c>
      <c r="O12" s="1" t="s">
        <v>118</v>
      </c>
      <c r="P12" s="7" t="s">
        <v>118</v>
      </c>
      <c r="Q12" s="7" t="s">
        <v>119</v>
      </c>
      <c r="R12" s="7" t="s">
        <v>119</v>
      </c>
      <c r="S12" s="7" t="s">
        <v>120</v>
      </c>
      <c r="T12" s="7" t="s">
        <v>120</v>
      </c>
      <c r="U12" s="7" t="s">
        <v>121</v>
      </c>
      <c r="V12" s="7" t="s">
        <v>122</v>
      </c>
    </row>
    <row r="13" spans="1:22" x14ac:dyDescent="0.25">
      <c r="A13" s="66">
        <v>1000</v>
      </c>
      <c r="B13" s="67" t="s">
        <v>34</v>
      </c>
      <c r="C13" s="68">
        <f>C14+C15</f>
        <v>16205277.99</v>
      </c>
      <c r="D13" s="68">
        <f t="shared" ref="D13:L13" si="0">D14+D15</f>
        <v>0</v>
      </c>
      <c r="E13" s="68">
        <f t="shared" si="0"/>
        <v>16205277.99</v>
      </c>
      <c r="F13" s="68">
        <f t="shared" si="0"/>
        <v>0</v>
      </c>
      <c r="G13" s="68">
        <f t="shared" si="0"/>
        <v>0</v>
      </c>
      <c r="H13" s="68">
        <f t="shared" si="0"/>
        <v>0</v>
      </c>
      <c r="I13" s="68">
        <f t="shared" si="0"/>
        <v>0</v>
      </c>
      <c r="J13" s="68">
        <f t="shared" si="0"/>
        <v>0</v>
      </c>
      <c r="K13" s="68">
        <f t="shared" si="0"/>
        <v>0</v>
      </c>
      <c r="L13" s="68">
        <f t="shared" si="0"/>
        <v>16205277.99</v>
      </c>
      <c r="M13" s="14">
        <f>C13*N13</f>
        <v>13508975.674308412</v>
      </c>
      <c r="N13" s="1">
        <v>0.83361579373365702</v>
      </c>
      <c r="O13" s="1">
        <f>C13*P13</f>
        <v>1003162.0766426448</v>
      </c>
      <c r="P13" s="1">
        <v>6.19034167301344E-2</v>
      </c>
      <c r="Q13" s="1">
        <f>C13*R13</f>
        <v>696864.63284639281</v>
      </c>
      <c r="R13" s="1">
        <v>4.3002325123729201E-2</v>
      </c>
      <c r="S13" s="1">
        <f>C13*T13</f>
        <v>996275.60620254744</v>
      </c>
      <c r="T13" s="1">
        <v>6.14784644124792E-2</v>
      </c>
      <c r="U13" s="96">
        <f>M13+O13+Q13+S13</f>
        <v>16205277.989999998</v>
      </c>
      <c r="V13" s="96">
        <f>L13-U13</f>
        <v>0</v>
      </c>
    </row>
    <row r="14" spans="1:22" ht="18" customHeight="1" x14ac:dyDescent="0.25">
      <c r="A14" s="69">
        <v>1100</v>
      </c>
      <c r="B14" s="70" t="s">
        <v>35</v>
      </c>
      <c r="C14" s="31">
        <v>12926814.74</v>
      </c>
      <c r="D14" s="31"/>
      <c r="E14" s="84">
        <f>C14+D14</f>
        <v>12926814.74</v>
      </c>
      <c r="F14" s="31"/>
      <c r="G14" s="31"/>
      <c r="H14" s="31"/>
      <c r="I14" s="31"/>
      <c r="J14" s="31"/>
      <c r="K14" s="31"/>
      <c r="L14" s="84">
        <f>SUM(E14:K14)</f>
        <v>12926814.74</v>
      </c>
      <c r="M14" s="14">
        <f t="shared" ref="M14:M30" si="1">C14*N14</f>
        <v>10775996.929933038</v>
      </c>
      <c r="N14" s="1">
        <v>0.83361579373365702</v>
      </c>
      <c r="O14" s="1">
        <f t="shared" ref="O14:O30" si="2">C14*P14</f>
        <v>800213.999843464</v>
      </c>
      <c r="P14" s="1">
        <v>6.19034167301344E-2</v>
      </c>
      <c r="Q14" s="1">
        <f t="shared" ref="Q14:Q30" si="3">C14*R14</f>
        <v>555883.09026369499</v>
      </c>
      <c r="R14" s="1">
        <v>4.3002325123729201E-2</v>
      </c>
      <c r="S14" s="1">
        <f t="shared" ref="S14:S33" si="4">C14*T14</f>
        <v>794720.71995980153</v>
      </c>
      <c r="T14" s="1">
        <v>6.14784644124792E-2</v>
      </c>
      <c r="U14" s="96">
        <f t="shared" ref="U14:U30" si="5">M14+O14+Q14+S14</f>
        <v>12926814.739999996</v>
      </c>
      <c r="V14" s="96">
        <f t="shared" ref="V14:V30" si="6">U14-C14</f>
        <v>0</v>
      </c>
    </row>
    <row r="15" spans="1:22" s="8" customFormat="1" ht="45" x14ac:dyDescent="0.25">
      <c r="A15" s="71">
        <v>1200</v>
      </c>
      <c r="B15" s="72" t="s">
        <v>36</v>
      </c>
      <c r="C15" s="32">
        <v>3278463.25</v>
      </c>
      <c r="D15" s="32"/>
      <c r="E15" s="84">
        <f>C15+D15</f>
        <v>3278463.25</v>
      </c>
      <c r="F15" s="32"/>
      <c r="G15" s="32"/>
      <c r="H15" s="32"/>
      <c r="I15" s="32"/>
      <c r="J15" s="32"/>
      <c r="K15" s="32"/>
      <c r="L15" s="84">
        <f t="shared" ref="L15:L29" si="7">SUM(E15:K15)</f>
        <v>3278463.25</v>
      </c>
      <c r="M15" s="14">
        <f t="shared" si="1"/>
        <v>2732978.7443753746</v>
      </c>
      <c r="N15" s="1">
        <v>0.83361579373365702</v>
      </c>
      <c r="O15" s="1">
        <f t="shared" si="2"/>
        <v>202948.0767991808</v>
      </c>
      <c r="P15" s="1">
        <v>6.19034167301344E-2</v>
      </c>
      <c r="Q15" s="1">
        <f t="shared" si="3"/>
        <v>140981.5425826979</v>
      </c>
      <c r="R15" s="1">
        <v>4.3002325123729201E-2</v>
      </c>
      <c r="S15" s="1">
        <f t="shared" si="4"/>
        <v>201554.88624274591</v>
      </c>
      <c r="T15" s="1">
        <v>6.14784644124792E-2</v>
      </c>
      <c r="U15" s="96">
        <f t="shared" si="5"/>
        <v>3278463.2499999991</v>
      </c>
      <c r="V15" s="96">
        <f t="shared" si="6"/>
        <v>0</v>
      </c>
    </row>
    <row r="16" spans="1:22" ht="21.75" customHeight="1" x14ac:dyDescent="0.25">
      <c r="A16" s="73">
        <v>2000</v>
      </c>
      <c r="B16" s="74" t="s">
        <v>37</v>
      </c>
      <c r="C16" s="84">
        <f t="shared" ref="C16:K16" si="8">C17+C18+C19+C20+C21</f>
        <v>10299989.130000001</v>
      </c>
      <c r="D16" s="84">
        <f t="shared" si="8"/>
        <v>0</v>
      </c>
      <c r="E16" s="84">
        <f t="shared" si="8"/>
        <v>10299989.130000001</v>
      </c>
      <c r="F16" s="84">
        <f t="shared" si="8"/>
        <v>0</v>
      </c>
      <c r="G16" s="84">
        <f t="shared" si="8"/>
        <v>0</v>
      </c>
      <c r="H16" s="84">
        <f t="shared" si="8"/>
        <v>0</v>
      </c>
      <c r="I16" s="84">
        <f t="shared" si="8"/>
        <v>0</v>
      </c>
      <c r="J16" s="84">
        <f t="shared" si="8"/>
        <v>0</v>
      </c>
      <c r="K16" s="84">
        <f t="shared" si="8"/>
        <v>0</v>
      </c>
      <c r="L16" s="84">
        <f t="shared" si="7"/>
        <v>10299989.130000001</v>
      </c>
      <c r="M16" s="14">
        <f t="shared" si="1"/>
        <v>8586233.6140529905</v>
      </c>
      <c r="N16" s="1">
        <v>0.83361579373365702</v>
      </c>
      <c r="O16" s="1">
        <f t="shared" si="2"/>
        <v>637604.51943024446</v>
      </c>
      <c r="P16" s="1">
        <v>6.19034167301344E-2</v>
      </c>
      <c r="Q16" s="1">
        <f t="shared" si="3"/>
        <v>442923.48133913672</v>
      </c>
      <c r="R16" s="1">
        <v>4.3002325123729201E-2</v>
      </c>
      <c r="S16" s="1">
        <f t="shared" si="4"/>
        <v>633227.51517762768</v>
      </c>
      <c r="T16" s="1">
        <v>6.14784644124792E-2</v>
      </c>
      <c r="U16" s="96">
        <f>M16+O16+Q16+S16</f>
        <v>10299989.129999999</v>
      </c>
      <c r="V16" s="96">
        <f t="shared" si="6"/>
        <v>0</v>
      </c>
    </row>
    <row r="17" spans="1:22" ht="35.25" customHeight="1" x14ac:dyDescent="0.25">
      <c r="A17" s="69">
        <v>2100</v>
      </c>
      <c r="B17" s="70" t="s">
        <v>38</v>
      </c>
      <c r="C17" s="29">
        <v>5194.03</v>
      </c>
      <c r="D17" s="29"/>
      <c r="E17" s="68">
        <f>C17+D17</f>
        <v>5194.03</v>
      </c>
      <c r="F17" s="29"/>
      <c r="G17" s="29"/>
      <c r="H17" s="29"/>
      <c r="I17" s="29"/>
      <c r="J17" s="29"/>
      <c r="K17" s="29"/>
      <c r="L17" s="84">
        <f t="shared" si="7"/>
        <v>5194.03</v>
      </c>
      <c r="M17" s="14">
        <f t="shared" si="1"/>
        <v>4329.8254411264261</v>
      </c>
      <c r="N17" s="1">
        <v>0.83361579373365702</v>
      </c>
      <c r="O17" s="1">
        <f t="shared" si="2"/>
        <v>321.52820359881997</v>
      </c>
      <c r="P17" s="1">
        <v>6.19034167301344E-2</v>
      </c>
      <c r="Q17" s="1">
        <f t="shared" si="3"/>
        <v>223.35536676240318</v>
      </c>
      <c r="R17" s="1">
        <v>4.3002325123729201E-2</v>
      </c>
      <c r="S17" s="1">
        <f t="shared" si="4"/>
        <v>319.32098851234935</v>
      </c>
      <c r="T17" s="1">
        <v>6.14784644124792E-2</v>
      </c>
      <c r="U17" s="96">
        <f t="shared" si="5"/>
        <v>5194.0299999999988</v>
      </c>
      <c r="V17" s="96">
        <f t="shared" si="6"/>
        <v>0</v>
      </c>
    </row>
    <row r="18" spans="1:22" x14ac:dyDescent="0.25">
      <c r="A18" s="69">
        <v>2200</v>
      </c>
      <c r="B18" s="70" t="s">
        <v>39</v>
      </c>
      <c r="C18" s="31">
        <v>1931542.55</v>
      </c>
      <c r="D18" s="31"/>
      <c r="E18" s="68">
        <f>C18+D18</f>
        <v>1931542.55</v>
      </c>
      <c r="F18" s="31"/>
      <c r="G18" s="31"/>
      <c r="H18" s="31"/>
      <c r="I18" s="31"/>
      <c r="J18" s="31"/>
      <c r="K18" s="31"/>
      <c r="L18" s="84">
        <f t="shared" si="7"/>
        <v>1931542.55</v>
      </c>
      <c r="M18" s="14">
        <f t="shared" si="1"/>
        <v>1610164.3759485818</v>
      </c>
      <c r="N18" s="1">
        <v>0.83361579373365702</v>
      </c>
      <c r="O18" s="1">
        <f t="shared" si="2"/>
        <v>119569.08340463646</v>
      </c>
      <c r="P18" s="1">
        <v>6.19034167301344E-2</v>
      </c>
      <c r="Q18" s="1">
        <f t="shared" si="3"/>
        <v>83060.820725416968</v>
      </c>
      <c r="R18" s="1">
        <v>4.3002325123729201E-2</v>
      </c>
      <c r="S18" s="1">
        <f t="shared" si="4"/>
        <v>118748.26992136434</v>
      </c>
      <c r="T18" s="1">
        <v>6.14784644124792E-2</v>
      </c>
      <c r="U18" s="96">
        <f t="shared" si="5"/>
        <v>1931542.5499999996</v>
      </c>
      <c r="V18" s="96">
        <f t="shared" si="6"/>
        <v>0</v>
      </c>
    </row>
    <row r="19" spans="1:22" ht="48" customHeight="1" x14ac:dyDescent="0.25">
      <c r="A19" s="69">
        <v>2300</v>
      </c>
      <c r="B19" s="75" t="s">
        <v>40</v>
      </c>
      <c r="C19" s="31">
        <v>6686649.8300000001</v>
      </c>
      <c r="D19" s="31"/>
      <c r="E19" s="68">
        <f>C19+D19</f>
        <v>6686649.8300000001</v>
      </c>
      <c r="F19" s="31"/>
      <c r="G19" s="31"/>
      <c r="H19" s="31"/>
      <c r="I19" s="31"/>
      <c r="J19" s="31"/>
      <c r="K19" s="31"/>
      <c r="L19" s="84">
        <f t="shared" si="7"/>
        <v>6686649.8300000001</v>
      </c>
      <c r="M19" s="14">
        <f t="shared" si="1"/>
        <v>5574096.9054544726</v>
      </c>
      <c r="N19" s="1">
        <v>0.83361579373365702</v>
      </c>
      <c r="O19" s="1">
        <f t="shared" si="2"/>
        <v>413926.47095497232</v>
      </c>
      <c r="P19" s="1">
        <v>6.19034167301344E-2</v>
      </c>
      <c r="Q19" s="1">
        <f t="shared" si="3"/>
        <v>287541.48997818859</v>
      </c>
      <c r="R19" s="1">
        <v>4.3002325123729201E-2</v>
      </c>
      <c r="S19" s="1">
        <f t="shared" si="4"/>
        <v>411084.96361236507</v>
      </c>
      <c r="T19" s="1">
        <v>6.14784644124792E-2</v>
      </c>
      <c r="U19" s="96">
        <f t="shared" si="5"/>
        <v>6686649.8299999982</v>
      </c>
      <c r="V19" s="96">
        <f t="shared" si="6"/>
        <v>0</v>
      </c>
    </row>
    <row r="20" spans="1:22" ht="33" customHeight="1" x14ac:dyDescent="0.25">
      <c r="A20" s="59">
        <v>2400</v>
      </c>
      <c r="B20" s="76" t="s">
        <v>41</v>
      </c>
      <c r="C20" s="29"/>
      <c r="D20" s="29"/>
      <c r="E20" s="68">
        <f>C20+D20</f>
        <v>0</v>
      </c>
      <c r="F20" s="33"/>
      <c r="G20" s="33"/>
      <c r="H20" s="33"/>
      <c r="I20" s="33"/>
      <c r="J20" s="33"/>
      <c r="K20" s="33"/>
      <c r="L20" s="84">
        <f t="shared" si="7"/>
        <v>0</v>
      </c>
      <c r="M20" s="14">
        <f t="shared" si="1"/>
        <v>0</v>
      </c>
      <c r="N20" s="1">
        <v>0.83361579373365702</v>
      </c>
      <c r="O20" s="1">
        <f t="shared" si="2"/>
        <v>0</v>
      </c>
      <c r="P20" s="1">
        <v>6.19034167301344E-2</v>
      </c>
      <c r="Q20" s="1">
        <f t="shared" si="3"/>
        <v>0</v>
      </c>
      <c r="R20" s="1">
        <v>4.3002325123729201E-2</v>
      </c>
      <c r="S20" s="1">
        <f t="shared" si="4"/>
        <v>0</v>
      </c>
      <c r="T20" s="1">
        <v>6.14784644124792E-2</v>
      </c>
      <c r="U20" s="96">
        <f t="shared" si="5"/>
        <v>0</v>
      </c>
      <c r="V20" s="96">
        <f t="shared" si="6"/>
        <v>0</v>
      </c>
    </row>
    <row r="21" spans="1:22" ht="26.25" customHeight="1" x14ac:dyDescent="0.25">
      <c r="A21" s="64">
        <v>2500</v>
      </c>
      <c r="B21" s="57" t="s">
        <v>42</v>
      </c>
      <c r="C21" s="34">
        <v>1676602.72</v>
      </c>
      <c r="D21" s="34"/>
      <c r="E21" s="68">
        <f>C21+D21</f>
        <v>1676602.72</v>
      </c>
      <c r="F21" s="34"/>
      <c r="G21" s="34"/>
      <c r="H21" s="34"/>
      <c r="I21" s="34"/>
      <c r="J21" s="34"/>
      <c r="K21" s="34"/>
      <c r="L21" s="84">
        <f t="shared" si="7"/>
        <v>1676602.72</v>
      </c>
      <c r="M21" s="14">
        <f t="shared" si="1"/>
        <v>1397642.5072088083</v>
      </c>
      <c r="N21" s="1">
        <v>0.83361579373365702</v>
      </c>
      <c r="O21" s="1">
        <f t="shared" si="2"/>
        <v>103787.43686703684</v>
      </c>
      <c r="P21" s="1">
        <v>6.19034167301344E-2</v>
      </c>
      <c r="Q21" s="1">
        <f t="shared" si="3"/>
        <v>72097.815268768711</v>
      </c>
      <c r="R21" s="1">
        <v>4.3002325123729201E-2</v>
      </c>
      <c r="S21" s="1">
        <f t="shared" si="4"/>
        <v>103074.96065538583</v>
      </c>
      <c r="T21" s="1">
        <v>6.14784644124792E-2</v>
      </c>
      <c r="U21" s="96">
        <f t="shared" si="5"/>
        <v>1676602.7199999997</v>
      </c>
      <c r="V21" s="96">
        <f t="shared" si="6"/>
        <v>0</v>
      </c>
    </row>
    <row r="22" spans="1:22" ht="23.25" customHeight="1" x14ac:dyDescent="0.25">
      <c r="A22" s="73">
        <v>4000</v>
      </c>
      <c r="B22" s="74" t="s">
        <v>43</v>
      </c>
      <c r="C22" s="84">
        <f t="shared" ref="C22:K22" si="9">C23+C24+C25</f>
        <v>0</v>
      </c>
      <c r="D22" s="84">
        <f t="shared" si="9"/>
        <v>0</v>
      </c>
      <c r="E22" s="84">
        <f t="shared" si="9"/>
        <v>0</v>
      </c>
      <c r="F22" s="84">
        <f t="shared" si="9"/>
        <v>0</v>
      </c>
      <c r="G22" s="84">
        <f t="shared" si="9"/>
        <v>0</v>
      </c>
      <c r="H22" s="84">
        <f t="shared" si="9"/>
        <v>0</v>
      </c>
      <c r="I22" s="84">
        <f t="shared" si="9"/>
        <v>0</v>
      </c>
      <c r="J22" s="84">
        <f t="shared" si="9"/>
        <v>0</v>
      </c>
      <c r="K22" s="84">
        <f t="shared" si="9"/>
        <v>0</v>
      </c>
      <c r="L22" s="84">
        <f t="shared" si="7"/>
        <v>0</v>
      </c>
      <c r="M22" s="14">
        <f t="shared" si="1"/>
        <v>0</v>
      </c>
      <c r="N22" s="1">
        <v>0.83361579373365702</v>
      </c>
      <c r="O22" s="1">
        <f t="shared" si="2"/>
        <v>0</v>
      </c>
      <c r="P22" s="1">
        <v>6.19034167301344E-2</v>
      </c>
      <c r="Q22" s="1">
        <f t="shared" si="3"/>
        <v>0</v>
      </c>
      <c r="R22" s="1">
        <v>4.3002325123729201E-2</v>
      </c>
      <c r="S22" s="1">
        <f t="shared" si="4"/>
        <v>0</v>
      </c>
      <c r="T22" s="1">
        <v>6.14784644124792E-2</v>
      </c>
      <c r="U22" s="96">
        <f t="shared" si="5"/>
        <v>0</v>
      </c>
      <c r="V22" s="96">
        <f t="shared" si="6"/>
        <v>0</v>
      </c>
    </row>
    <row r="23" spans="1:22" ht="31.5" customHeight="1" x14ac:dyDescent="0.25">
      <c r="A23" s="69">
        <v>4100</v>
      </c>
      <c r="B23" s="70" t="s">
        <v>44</v>
      </c>
      <c r="C23" s="29"/>
      <c r="D23" s="29"/>
      <c r="E23" s="68">
        <f>C23+D23</f>
        <v>0</v>
      </c>
      <c r="F23" s="29"/>
      <c r="G23" s="29"/>
      <c r="H23" s="29"/>
      <c r="I23" s="29"/>
      <c r="J23" s="29"/>
      <c r="K23" s="29"/>
      <c r="L23" s="84">
        <f t="shared" si="7"/>
        <v>0</v>
      </c>
      <c r="M23" s="14">
        <f t="shared" si="1"/>
        <v>0</v>
      </c>
      <c r="N23" s="1">
        <v>0.83361579373365702</v>
      </c>
      <c r="O23" s="1">
        <f t="shared" si="2"/>
        <v>0</v>
      </c>
      <c r="P23" s="1">
        <v>6.19034167301344E-2</v>
      </c>
      <c r="Q23" s="1">
        <f t="shared" si="3"/>
        <v>0</v>
      </c>
      <c r="R23" s="1">
        <v>4.3002325123729201E-2</v>
      </c>
      <c r="S23" s="1">
        <f t="shared" si="4"/>
        <v>0</v>
      </c>
      <c r="T23" s="1">
        <v>6.14784644124792E-2</v>
      </c>
      <c r="U23" s="96">
        <f t="shared" si="5"/>
        <v>0</v>
      </c>
      <c r="V23" s="96">
        <f t="shared" si="6"/>
        <v>0</v>
      </c>
    </row>
    <row r="24" spans="1:22" ht="32.25" customHeight="1" x14ac:dyDescent="0.25">
      <c r="A24" s="69">
        <v>4200</v>
      </c>
      <c r="B24" s="70" t="s">
        <v>45</v>
      </c>
      <c r="C24" s="29"/>
      <c r="D24" s="29"/>
      <c r="E24" s="68">
        <f>C24+D24</f>
        <v>0</v>
      </c>
      <c r="F24" s="29"/>
      <c r="G24" s="29"/>
      <c r="H24" s="29"/>
      <c r="I24" s="29"/>
      <c r="J24" s="29"/>
      <c r="K24" s="29"/>
      <c r="L24" s="84">
        <f t="shared" si="7"/>
        <v>0</v>
      </c>
      <c r="M24" s="14">
        <f t="shared" si="1"/>
        <v>0</v>
      </c>
      <c r="N24" s="1">
        <v>0.83361579373365702</v>
      </c>
      <c r="O24" s="1">
        <f t="shared" si="2"/>
        <v>0</v>
      </c>
      <c r="P24" s="1">
        <v>6.19034167301344E-2</v>
      </c>
      <c r="Q24" s="1">
        <f t="shared" si="3"/>
        <v>0</v>
      </c>
      <c r="R24" s="1">
        <v>4.3002325123729201E-2</v>
      </c>
      <c r="S24" s="1">
        <f t="shared" si="4"/>
        <v>0</v>
      </c>
      <c r="T24" s="1">
        <v>6.14784644124792E-2</v>
      </c>
      <c r="U24" s="96">
        <f t="shared" si="5"/>
        <v>0</v>
      </c>
      <c r="V24" s="96">
        <f t="shared" si="6"/>
        <v>0</v>
      </c>
    </row>
    <row r="25" spans="1:22" x14ac:dyDescent="0.25">
      <c r="A25" s="69">
        <v>4300</v>
      </c>
      <c r="B25" s="70" t="s">
        <v>46</v>
      </c>
      <c r="C25" s="29"/>
      <c r="D25" s="29"/>
      <c r="E25" s="68">
        <f>C25+D25</f>
        <v>0</v>
      </c>
      <c r="F25" s="29"/>
      <c r="G25" s="29"/>
      <c r="H25" s="29"/>
      <c r="I25" s="29"/>
      <c r="J25" s="29"/>
      <c r="K25" s="29"/>
      <c r="L25" s="84">
        <f t="shared" si="7"/>
        <v>0</v>
      </c>
      <c r="M25" s="14">
        <f t="shared" si="1"/>
        <v>0</v>
      </c>
      <c r="N25" s="1">
        <v>0.83361579373365702</v>
      </c>
      <c r="O25" s="1">
        <f t="shared" si="2"/>
        <v>0</v>
      </c>
      <c r="P25" s="1">
        <v>6.19034167301344E-2</v>
      </c>
      <c r="Q25" s="1">
        <f t="shared" si="3"/>
        <v>0</v>
      </c>
      <c r="R25" s="1">
        <v>4.3002325123729201E-2</v>
      </c>
      <c r="S25" s="1">
        <f t="shared" si="4"/>
        <v>0</v>
      </c>
      <c r="T25" s="1">
        <v>6.14784644124792E-2</v>
      </c>
      <c r="U25" s="96">
        <f t="shared" si="5"/>
        <v>0</v>
      </c>
      <c r="V25" s="96">
        <f t="shared" si="6"/>
        <v>0</v>
      </c>
    </row>
    <row r="26" spans="1:22" ht="24.75" customHeight="1" x14ac:dyDescent="0.25">
      <c r="A26" s="77" t="s">
        <v>47</v>
      </c>
      <c r="B26" s="78" t="s">
        <v>48</v>
      </c>
      <c r="C26" s="84">
        <f t="shared" ref="C26:K26" si="10">C27+C28</f>
        <v>941786.71000000008</v>
      </c>
      <c r="D26" s="84">
        <f t="shared" si="10"/>
        <v>0</v>
      </c>
      <c r="E26" s="84">
        <f t="shared" si="10"/>
        <v>941786.71000000008</v>
      </c>
      <c r="F26" s="84">
        <f t="shared" si="10"/>
        <v>0</v>
      </c>
      <c r="G26" s="84">
        <f t="shared" si="10"/>
        <v>0</v>
      </c>
      <c r="H26" s="84">
        <f t="shared" si="10"/>
        <v>0</v>
      </c>
      <c r="I26" s="84">
        <f t="shared" si="10"/>
        <v>0</v>
      </c>
      <c r="J26" s="84">
        <f t="shared" si="10"/>
        <v>0</v>
      </c>
      <c r="K26" s="84">
        <f t="shared" si="10"/>
        <v>0</v>
      </c>
      <c r="L26" s="84">
        <f t="shared" si="7"/>
        <v>941786.71000000008</v>
      </c>
      <c r="M26" s="14">
        <f t="shared" si="1"/>
        <v>785088.27578445955</v>
      </c>
      <c r="N26" s="1">
        <v>0.83361579373365702</v>
      </c>
      <c r="O26" s="1">
        <f t="shared" si="2"/>
        <v>58299.815180032238</v>
      </c>
      <c r="P26" s="1">
        <v>6.19034167301344E-2</v>
      </c>
      <c r="Q26" s="1">
        <f t="shared" si="3"/>
        <v>40499.018300627271</v>
      </c>
      <c r="R26" s="1">
        <v>4.3002325123729201E-2</v>
      </c>
      <c r="S26" s="1">
        <f t="shared" si="4"/>
        <v>57899.600734880871</v>
      </c>
      <c r="T26" s="1">
        <v>6.14784644124792E-2</v>
      </c>
      <c r="U26" s="96">
        <f t="shared" si="5"/>
        <v>941786.71</v>
      </c>
      <c r="V26" s="96">
        <f t="shared" si="6"/>
        <v>0</v>
      </c>
    </row>
    <row r="27" spans="1:22" ht="19.5" customHeight="1" x14ac:dyDescent="0.25">
      <c r="A27" s="79" t="s">
        <v>49</v>
      </c>
      <c r="B27" s="70" t="s">
        <v>50</v>
      </c>
      <c r="C27" s="29">
        <v>23177.06</v>
      </c>
      <c r="D27" s="29"/>
      <c r="E27" s="84">
        <f>C27+D27</f>
        <v>23177.06</v>
      </c>
      <c r="F27" s="29"/>
      <c r="G27" s="29"/>
      <c r="H27" s="29"/>
      <c r="I27" s="29"/>
      <c r="J27" s="29"/>
      <c r="K27" s="29"/>
      <c r="L27" s="84">
        <f t="shared" si="7"/>
        <v>23177.06</v>
      </c>
      <c r="M27" s="14">
        <f t="shared" si="1"/>
        <v>19320.763268312592</v>
      </c>
      <c r="N27" s="1">
        <v>0.83361579373365702</v>
      </c>
      <c r="O27" s="1">
        <f t="shared" si="2"/>
        <v>1434.7392037593288</v>
      </c>
      <c r="P27" s="1">
        <v>6.19034167301344E-2</v>
      </c>
      <c r="Q27" s="1">
        <f t="shared" si="3"/>
        <v>996.66746953217921</v>
      </c>
      <c r="R27" s="1">
        <v>4.3002325123729201E-2</v>
      </c>
      <c r="S27" s="1">
        <f t="shared" si="4"/>
        <v>1424.8900583958953</v>
      </c>
      <c r="T27" s="1">
        <v>6.14784644124792E-2</v>
      </c>
      <c r="U27" s="96">
        <f t="shared" si="5"/>
        <v>23177.059999999994</v>
      </c>
      <c r="V27" s="96">
        <f t="shared" si="6"/>
        <v>0</v>
      </c>
    </row>
    <row r="28" spans="1:22" ht="21.75" customHeight="1" x14ac:dyDescent="0.25">
      <c r="A28" s="79" t="s">
        <v>51</v>
      </c>
      <c r="B28" s="70" t="s">
        <v>52</v>
      </c>
      <c r="C28" s="31">
        <v>918609.65</v>
      </c>
      <c r="D28" s="31"/>
      <c r="E28" s="84">
        <f>C28+D28</f>
        <v>918609.65</v>
      </c>
      <c r="F28" s="31"/>
      <c r="G28" s="31"/>
      <c r="H28" s="31"/>
      <c r="I28" s="31"/>
      <c r="J28" s="31"/>
      <c r="K28" s="31"/>
      <c r="L28" s="84">
        <f t="shared" si="7"/>
        <v>918609.65</v>
      </c>
      <c r="M28" s="14">
        <f t="shared" si="1"/>
        <v>765767.51251614687</v>
      </c>
      <c r="N28" s="1">
        <v>0.83361579373365702</v>
      </c>
      <c r="O28" s="1">
        <f t="shared" si="2"/>
        <v>56865.075976272907</v>
      </c>
      <c r="P28" s="1">
        <v>6.19034167301344E-2</v>
      </c>
      <c r="Q28" s="1">
        <f t="shared" si="3"/>
        <v>39502.350831095093</v>
      </c>
      <c r="R28" s="1">
        <v>4.3002325123729201E-2</v>
      </c>
      <c r="S28" s="1">
        <f t="shared" si="4"/>
        <v>56474.710676484974</v>
      </c>
      <c r="T28" s="1">
        <v>6.14784644124792E-2</v>
      </c>
      <c r="U28" s="96">
        <f t="shared" si="5"/>
        <v>918609.64999999991</v>
      </c>
      <c r="V28" s="96">
        <f t="shared" si="6"/>
        <v>0</v>
      </c>
    </row>
    <row r="29" spans="1:22" ht="75.75" customHeight="1" x14ac:dyDescent="0.25">
      <c r="A29" s="80">
        <v>8000</v>
      </c>
      <c r="B29" s="81" t="s">
        <v>53</v>
      </c>
      <c r="C29" s="35">
        <f>31835.17+135834.21+126888.46</f>
        <v>294557.84000000003</v>
      </c>
      <c r="D29" s="35"/>
      <c r="E29" s="68">
        <f>C29+D29</f>
        <v>294557.84000000003</v>
      </c>
      <c r="F29" s="35"/>
      <c r="G29" s="35"/>
      <c r="H29" s="35"/>
      <c r="I29" s="35"/>
      <c r="J29" s="35"/>
      <c r="K29" s="35"/>
      <c r="L29" s="84">
        <f t="shared" si="7"/>
        <v>294557.84000000003</v>
      </c>
      <c r="M29" s="14">
        <f t="shared" si="1"/>
        <v>245548.06759207157</v>
      </c>
      <c r="N29" s="1">
        <v>0.83361579373365702</v>
      </c>
      <c r="O29" s="1">
        <f t="shared" si="2"/>
        <v>18234.136720648254</v>
      </c>
      <c r="P29" s="1">
        <v>6.19034167301344E-2</v>
      </c>
      <c r="Q29" s="1">
        <f t="shared" si="3"/>
        <v>12666.672003423408</v>
      </c>
      <c r="R29" s="1">
        <v>4.3002325123729201E-2</v>
      </c>
      <c r="S29" s="1">
        <f t="shared" si="4"/>
        <v>18108.963683856742</v>
      </c>
      <c r="T29" s="1">
        <v>6.14784644124792E-2</v>
      </c>
      <c r="U29" s="96">
        <f t="shared" si="5"/>
        <v>294557.83999999997</v>
      </c>
      <c r="V29" s="96">
        <f t="shared" si="6"/>
        <v>0</v>
      </c>
    </row>
    <row r="30" spans="1:22" ht="22.5" customHeight="1" x14ac:dyDescent="0.25">
      <c r="A30" s="64"/>
      <c r="B30" s="81" t="s">
        <v>54</v>
      </c>
      <c r="C30" s="82">
        <f t="shared" ref="C30:K30" si="11">C13+C16+C22+C26+C29</f>
        <v>27741611.670000002</v>
      </c>
      <c r="D30" s="82">
        <f t="shared" si="11"/>
        <v>0</v>
      </c>
      <c r="E30" s="82">
        <f t="shared" si="11"/>
        <v>27741611.670000002</v>
      </c>
      <c r="F30" s="82">
        <f t="shared" si="11"/>
        <v>0</v>
      </c>
      <c r="G30" s="82">
        <f t="shared" si="11"/>
        <v>0</v>
      </c>
      <c r="H30" s="82">
        <f t="shared" si="11"/>
        <v>0</v>
      </c>
      <c r="I30" s="82">
        <f t="shared" si="11"/>
        <v>0</v>
      </c>
      <c r="J30" s="82">
        <f t="shared" si="11"/>
        <v>0</v>
      </c>
      <c r="K30" s="82">
        <f t="shared" si="11"/>
        <v>0</v>
      </c>
      <c r="L30" s="84">
        <f t="shared" ref="L30" si="12">SUM(E30:K30)</f>
        <v>27741611.670000002</v>
      </c>
      <c r="M30" s="14">
        <f t="shared" si="1"/>
        <v>23125845.631737933</v>
      </c>
      <c r="N30" s="1">
        <v>0.83361579373365702</v>
      </c>
      <c r="O30" s="1">
        <f t="shared" si="2"/>
        <v>1717300.5479735697</v>
      </c>
      <c r="P30" s="1">
        <v>6.19034167301344E-2</v>
      </c>
      <c r="Q30" s="1">
        <f t="shared" si="3"/>
        <v>1192953.8044895802</v>
      </c>
      <c r="R30" s="1">
        <v>4.3002325123729201E-2</v>
      </c>
      <c r="S30" s="1">
        <f t="shared" si="4"/>
        <v>1705511.6857989128</v>
      </c>
      <c r="T30" s="1">
        <v>6.14784644124792E-2</v>
      </c>
      <c r="U30" s="96">
        <f t="shared" si="5"/>
        <v>27741611.669999994</v>
      </c>
      <c r="V30" s="96">
        <f t="shared" si="6"/>
        <v>0</v>
      </c>
    </row>
    <row r="31" spans="1:22" ht="84" customHeight="1" x14ac:dyDescent="0.25">
      <c r="A31" s="21"/>
      <c r="B31" s="9"/>
      <c r="C31" s="23"/>
      <c r="D31" s="23"/>
      <c r="E31" s="95" t="s">
        <v>55</v>
      </c>
      <c r="F31" s="23"/>
      <c r="G31" s="109" t="s">
        <v>56</v>
      </c>
      <c r="H31" s="109"/>
      <c r="I31" s="109"/>
      <c r="J31" s="9"/>
      <c r="K31" s="23"/>
      <c r="L31" s="23"/>
      <c r="M31" s="9"/>
      <c r="S31" s="1">
        <f t="shared" si="4"/>
        <v>0</v>
      </c>
    </row>
    <row r="32" spans="1:22" ht="51" customHeight="1" x14ac:dyDescent="0.25">
      <c r="A32" s="105" t="s">
        <v>57</v>
      </c>
      <c r="B32" s="110"/>
      <c r="C32" s="49"/>
      <c r="D32" s="49"/>
      <c r="E32" s="49"/>
      <c r="F32" s="89" t="s">
        <v>58</v>
      </c>
      <c r="G32" s="3"/>
      <c r="H32" s="3"/>
      <c r="I32" s="3"/>
      <c r="J32" s="9"/>
      <c r="K32" s="9"/>
      <c r="L32" s="9"/>
      <c r="M32" s="9"/>
      <c r="S32" s="1">
        <f t="shared" si="4"/>
        <v>0</v>
      </c>
    </row>
    <row r="33" spans="1:19" ht="71.25" customHeight="1" x14ac:dyDescent="0.25">
      <c r="A33" s="105" t="s">
        <v>59</v>
      </c>
      <c r="B33" s="106"/>
      <c r="C33" s="49">
        <v>294255</v>
      </c>
      <c r="D33" s="49"/>
      <c r="E33" s="49"/>
      <c r="F33" s="89" t="s">
        <v>60</v>
      </c>
      <c r="G33" s="3"/>
      <c r="H33" s="3"/>
      <c r="I33" s="3"/>
      <c r="J33" s="9"/>
      <c r="K33" s="9"/>
      <c r="L33" s="9"/>
      <c r="M33" s="9"/>
      <c r="S33" s="1">
        <f t="shared" si="4"/>
        <v>0</v>
      </c>
    </row>
    <row r="34" spans="1:19" ht="21.75" customHeight="1" x14ac:dyDescent="0.25">
      <c r="A34" s="45"/>
      <c r="B34" s="45"/>
      <c r="C34" s="9"/>
      <c r="D34" s="9"/>
      <c r="E34" s="9"/>
      <c r="F34" s="9"/>
      <c r="G34" s="9"/>
      <c r="H34" s="9"/>
      <c r="I34" s="9"/>
      <c r="J34" s="9"/>
      <c r="K34" s="9"/>
      <c r="L34" s="9"/>
      <c r="M34" s="9"/>
    </row>
    <row r="35" spans="1:19" ht="24.75" customHeight="1" x14ac:dyDescent="0.25">
      <c r="A35" s="21"/>
      <c r="B35" s="9"/>
      <c r="C35" s="9"/>
      <c r="D35" s="9"/>
      <c r="E35" s="9"/>
      <c r="F35" s="9"/>
      <c r="G35" s="9"/>
      <c r="H35" s="9"/>
      <c r="I35" s="9"/>
      <c r="J35" s="9"/>
      <c r="K35" s="9"/>
      <c r="L35" s="9"/>
      <c r="M35" s="9"/>
    </row>
    <row r="36" spans="1:19" ht="25.5" customHeight="1" x14ac:dyDescent="0.25">
      <c r="A36" s="107" t="s">
        <v>61</v>
      </c>
      <c r="B36" s="107"/>
      <c r="C36" s="9"/>
      <c r="D36" s="4" t="s">
        <v>5</v>
      </c>
      <c r="E36" s="9"/>
      <c r="F36" s="111" t="s">
        <v>62</v>
      </c>
      <c r="G36" s="111"/>
      <c r="H36" s="111"/>
      <c r="I36" s="111"/>
      <c r="J36" s="111"/>
      <c r="K36" s="9"/>
      <c r="L36" s="9"/>
      <c r="M36" s="9"/>
    </row>
    <row r="37" spans="1:19" ht="51.75" customHeight="1" x14ac:dyDescent="0.25">
      <c r="A37" s="108" t="s">
        <v>63</v>
      </c>
      <c r="B37" s="108"/>
      <c r="C37" s="53" t="s">
        <v>64</v>
      </c>
      <c r="D37" s="53" t="s">
        <v>65</v>
      </c>
      <c r="E37" s="9"/>
      <c r="F37" s="98" t="s">
        <v>66</v>
      </c>
      <c r="G37" s="98"/>
      <c r="H37" s="98"/>
      <c r="I37" s="98"/>
      <c r="J37" s="98"/>
      <c r="K37" s="98"/>
      <c r="L37" s="98"/>
      <c r="M37" s="9"/>
    </row>
    <row r="38" spans="1:19" ht="51.75" customHeight="1" x14ac:dyDescent="0.25">
      <c r="A38" s="134" t="s">
        <v>67</v>
      </c>
      <c r="B38" s="125"/>
      <c r="C38" s="54">
        <f>C39</f>
        <v>23300747.719999999</v>
      </c>
      <c r="D38" s="54">
        <f>D39+D44+D47+D48+D49+D55+D61</f>
        <v>26978189.510000002</v>
      </c>
      <c r="E38" s="9"/>
      <c r="F38" s="98"/>
      <c r="G38" s="98"/>
      <c r="H38" s="98" t="s">
        <v>68</v>
      </c>
      <c r="I38" s="98" t="s">
        <v>69</v>
      </c>
      <c r="J38" s="37" t="s">
        <v>70</v>
      </c>
      <c r="K38" s="99" t="s">
        <v>71</v>
      </c>
      <c r="L38" s="135" t="s">
        <v>72</v>
      </c>
      <c r="M38" s="9"/>
    </row>
    <row r="39" spans="1:19" ht="65.25" customHeight="1" x14ac:dyDescent="0.25">
      <c r="A39" s="124" t="s">
        <v>73</v>
      </c>
      <c r="B39" s="124"/>
      <c r="C39" s="54">
        <f>SUM(C40:C43)</f>
        <v>23300747.719999999</v>
      </c>
      <c r="D39" s="54">
        <f>SUM(D40:D43)</f>
        <v>22781593.650000002</v>
      </c>
      <c r="E39" s="9"/>
      <c r="F39" s="98"/>
      <c r="G39" s="98"/>
      <c r="H39" s="98"/>
      <c r="I39" s="98"/>
      <c r="J39" s="94" t="s">
        <v>74</v>
      </c>
      <c r="K39" s="99"/>
      <c r="L39" s="136"/>
      <c r="M39" s="9"/>
    </row>
    <row r="40" spans="1:19" ht="36.75" customHeight="1" x14ac:dyDescent="0.25">
      <c r="A40" s="127" t="s">
        <v>75</v>
      </c>
      <c r="B40" s="127"/>
      <c r="C40" s="51">
        <f>21744650.14</f>
        <v>21744650.140000001</v>
      </c>
      <c r="D40" s="51">
        <f>21045288.42+161511</f>
        <v>21206799.420000002</v>
      </c>
      <c r="E40" s="9"/>
      <c r="F40" s="100" t="s">
        <v>58</v>
      </c>
      <c r="G40" s="100"/>
      <c r="H40" s="26">
        <f>D40+D42+I42</f>
        <v>21206799.420000002</v>
      </c>
      <c r="I40" s="26">
        <f>C30+I42+C32+C33</f>
        <v>28035866.670000002</v>
      </c>
      <c r="J40" s="27">
        <f>I40+(I40*$J$39/100)</f>
        <v>31866126.774455402</v>
      </c>
      <c r="K40" s="26">
        <f>H40-J40</f>
        <v>-10659327.3544554</v>
      </c>
      <c r="L40" s="42" t="s">
        <v>76</v>
      </c>
      <c r="M40" s="9"/>
      <c r="N40" s="19"/>
      <c r="O40" s="20"/>
      <c r="P40" s="19"/>
    </row>
    <row r="41" spans="1:19" ht="42.75" customHeight="1" x14ac:dyDescent="0.25">
      <c r="A41" s="127" t="s">
        <v>77</v>
      </c>
      <c r="B41" s="127"/>
      <c r="C41" s="51">
        <v>1556097.58</v>
      </c>
      <c r="D41" s="51">
        <f>1530276.23+44518</f>
        <v>1574794.23</v>
      </c>
      <c r="E41" s="9"/>
      <c r="F41" s="100" t="s">
        <v>60</v>
      </c>
      <c r="G41" s="100"/>
      <c r="H41" s="26">
        <f>D41+D43+I43</f>
        <v>1574794.23</v>
      </c>
      <c r="I41" s="26">
        <f>D30+I43+D32+D33</f>
        <v>0</v>
      </c>
      <c r="J41" s="27">
        <f>I41+(I41*$J$39/100)</f>
        <v>0</v>
      </c>
      <c r="K41" s="26">
        <f>H41-J41</f>
        <v>1574794.23</v>
      </c>
      <c r="L41" s="42" t="s">
        <v>76</v>
      </c>
      <c r="M41" s="9"/>
    </row>
    <row r="42" spans="1:19" ht="58.5" customHeight="1" x14ac:dyDescent="0.25">
      <c r="A42" s="127" t="s">
        <v>78</v>
      </c>
      <c r="B42" s="127"/>
      <c r="C42" s="51"/>
      <c r="D42" s="51"/>
      <c r="E42" s="9"/>
      <c r="F42" s="100" t="s">
        <v>79</v>
      </c>
      <c r="G42" s="26" t="s">
        <v>58</v>
      </c>
      <c r="H42" s="133">
        <f>D50</f>
        <v>305032.18</v>
      </c>
      <c r="I42" s="26">
        <f>G32+H32+I32</f>
        <v>0</v>
      </c>
      <c r="J42" s="36" t="s">
        <v>76</v>
      </c>
      <c r="K42" s="36" t="s">
        <v>76</v>
      </c>
      <c r="L42" s="42" t="s">
        <v>76</v>
      </c>
      <c r="M42" s="9"/>
    </row>
    <row r="43" spans="1:19" ht="63" customHeight="1" x14ac:dyDescent="0.25">
      <c r="A43" s="127" t="s">
        <v>80</v>
      </c>
      <c r="B43" s="127"/>
      <c r="C43" s="51"/>
      <c r="D43" s="51"/>
      <c r="E43" s="9"/>
      <c r="F43" s="100"/>
      <c r="G43" s="26" t="s">
        <v>60</v>
      </c>
      <c r="H43" s="133"/>
      <c r="I43" s="38">
        <f>G33+H33+I33</f>
        <v>0</v>
      </c>
      <c r="J43" s="36" t="s">
        <v>76</v>
      </c>
      <c r="K43" s="36" t="s">
        <v>76</v>
      </c>
      <c r="L43" s="42" t="s">
        <v>76</v>
      </c>
      <c r="M43" s="9"/>
    </row>
    <row r="44" spans="1:19" ht="30" customHeight="1" x14ac:dyDescent="0.25">
      <c r="A44" s="124" t="s">
        <v>81</v>
      </c>
      <c r="B44" s="124"/>
      <c r="C44" s="54" t="s">
        <v>76</v>
      </c>
      <c r="D44" s="54">
        <f>D45+D46</f>
        <v>791623.71</v>
      </c>
      <c r="E44" s="9"/>
      <c r="F44" s="128" t="s">
        <v>82</v>
      </c>
      <c r="G44" s="128"/>
      <c r="H44" s="36" t="s">
        <v>76</v>
      </c>
      <c r="I44" s="36" t="s">
        <v>76</v>
      </c>
      <c r="J44" s="39">
        <f>SUM(J40:J41)</f>
        <v>31866126.774455402</v>
      </c>
      <c r="K44" s="44">
        <f>SUM(K40:K41)</f>
        <v>-9084533.1244553998</v>
      </c>
      <c r="L44" s="43">
        <f>ROUND(K44*100/(H40+H41+H42),2)</f>
        <v>-39.35</v>
      </c>
      <c r="M44" s="40"/>
    </row>
    <row r="45" spans="1:19" ht="30" customHeight="1" x14ac:dyDescent="0.25">
      <c r="A45" s="127" t="s">
        <v>83</v>
      </c>
      <c r="B45" s="127"/>
      <c r="C45" s="55" t="s">
        <v>76</v>
      </c>
      <c r="D45" s="51">
        <f>306982.46+161215</f>
        <v>468197.46</v>
      </c>
      <c r="E45" s="9"/>
      <c r="F45" s="9"/>
      <c r="G45" s="9"/>
      <c r="H45" s="9"/>
      <c r="I45" s="9"/>
      <c r="J45" s="9"/>
      <c r="K45" s="9"/>
      <c r="L45" s="9"/>
      <c r="M45" s="41" t="str">
        <f>IF(K45&gt;0,"!!! Pārmērīga kompensācija !!!","")</f>
        <v/>
      </c>
    </row>
    <row r="46" spans="1:19" ht="32.25" customHeight="1" x14ac:dyDescent="0.25">
      <c r="A46" s="127" t="s">
        <v>84</v>
      </c>
      <c r="B46" s="127"/>
      <c r="C46" s="55" t="s">
        <v>76</v>
      </c>
      <c r="D46" s="51">
        <f>323419.25+7</f>
        <v>323426.25</v>
      </c>
      <c r="E46" s="9"/>
      <c r="F46" s="9"/>
      <c r="G46" s="9"/>
      <c r="H46" s="9"/>
      <c r="I46" s="9"/>
      <c r="J46" s="92"/>
      <c r="K46" s="9"/>
      <c r="L46" s="9"/>
      <c r="M46" s="9"/>
    </row>
    <row r="47" spans="1:19" ht="29.25" customHeight="1" x14ac:dyDescent="0.25">
      <c r="A47" s="124" t="s">
        <v>85</v>
      </c>
      <c r="B47" s="124"/>
      <c r="C47" s="54" t="s">
        <v>76</v>
      </c>
      <c r="D47" s="52">
        <f>1563983.64</f>
        <v>1563983.64</v>
      </c>
      <c r="E47" s="9"/>
      <c r="F47" s="9"/>
      <c r="G47" s="9"/>
      <c r="H47" s="9"/>
      <c r="I47" s="9"/>
      <c r="J47" s="9"/>
      <c r="K47" s="9"/>
      <c r="L47" s="9"/>
      <c r="M47" s="9"/>
    </row>
    <row r="48" spans="1:19" ht="61.5" customHeight="1" x14ac:dyDescent="0.25">
      <c r="A48" s="124" t="s">
        <v>86</v>
      </c>
      <c r="B48" s="124"/>
      <c r="C48" s="54" t="s">
        <v>76</v>
      </c>
      <c r="D48" s="50">
        <f>7.51+63658.38+200718.01+16743.61+58839.95+2861.68-8+12.45+651.25+53266.6+67.06+67.17+45111.43+0.01</f>
        <v>441997.11</v>
      </c>
      <c r="E48" s="9"/>
      <c r="F48" s="9"/>
      <c r="G48" s="9"/>
      <c r="H48" s="9"/>
      <c r="I48" s="9"/>
      <c r="J48" s="9"/>
      <c r="K48" s="9"/>
      <c r="L48" s="9"/>
      <c r="M48" s="9"/>
    </row>
    <row r="49" spans="1:13" ht="29.25" customHeight="1" x14ac:dyDescent="0.25">
      <c r="A49" s="124" t="s">
        <v>87</v>
      </c>
      <c r="B49" s="124"/>
      <c r="C49" s="54" t="s">
        <v>76</v>
      </c>
      <c r="D49" s="54">
        <f>D50+D54</f>
        <v>305032.18</v>
      </c>
      <c r="E49" s="9"/>
      <c r="F49" s="9"/>
      <c r="G49" s="9"/>
      <c r="H49" s="9"/>
      <c r="I49" s="9"/>
      <c r="J49" s="9"/>
      <c r="K49" s="9"/>
      <c r="L49" s="9"/>
      <c r="M49" s="9"/>
    </row>
    <row r="50" spans="1:13" ht="47.25" customHeight="1" x14ac:dyDescent="0.25">
      <c r="A50" s="125" t="s">
        <v>88</v>
      </c>
      <c r="B50" s="125"/>
      <c r="C50" s="55" t="s">
        <v>76</v>
      </c>
      <c r="D50" s="56">
        <f>D51+D52+D53</f>
        <v>305032.18</v>
      </c>
      <c r="E50" s="9"/>
      <c r="F50" s="9"/>
      <c r="G50" s="9"/>
      <c r="H50" s="9"/>
      <c r="I50" s="9"/>
      <c r="J50" s="9"/>
      <c r="K50" s="9"/>
      <c r="L50" s="9"/>
      <c r="M50" s="9"/>
    </row>
    <row r="51" spans="1:13" ht="38.25" customHeight="1" x14ac:dyDescent="0.25">
      <c r="A51" s="126" t="s">
        <v>89</v>
      </c>
      <c r="B51" s="126"/>
      <c r="C51" s="55" t="s">
        <v>76</v>
      </c>
      <c r="D51" s="51"/>
      <c r="E51" s="9"/>
      <c r="F51" s="9"/>
      <c r="G51" s="9"/>
      <c r="H51" s="9"/>
      <c r="I51" s="9"/>
      <c r="J51" s="9"/>
      <c r="K51" s="9"/>
      <c r="L51" s="9"/>
      <c r="M51" s="9"/>
    </row>
    <row r="52" spans="1:13" ht="23.25" customHeight="1" x14ac:dyDescent="0.25">
      <c r="A52" s="126" t="s">
        <v>90</v>
      </c>
      <c r="B52" s="126"/>
      <c r="C52" s="55" t="s">
        <v>76</v>
      </c>
      <c r="D52" s="51">
        <v>305032.18</v>
      </c>
      <c r="E52" s="9"/>
      <c r="F52" s="9"/>
      <c r="G52" s="9"/>
      <c r="H52" s="9"/>
      <c r="I52" s="9"/>
      <c r="J52" s="9"/>
      <c r="K52" s="9"/>
      <c r="L52" s="9"/>
      <c r="M52" s="9"/>
    </row>
    <row r="53" spans="1:13" ht="33.75" customHeight="1" x14ac:dyDescent="0.25">
      <c r="A53" s="126" t="s">
        <v>91</v>
      </c>
      <c r="B53" s="126"/>
      <c r="C53" s="55" t="s">
        <v>76</v>
      </c>
      <c r="D53" s="51"/>
      <c r="E53" s="9"/>
      <c r="F53" s="9"/>
      <c r="G53" s="9"/>
      <c r="H53" s="9"/>
      <c r="I53" s="9"/>
      <c r="J53" s="9"/>
      <c r="K53" s="9"/>
      <c r="L53" s="9"/>
      <c r="M53" s="9"/>
    </row>
    <row r="54" spans="1:13" ht="33" customHeight="1" x14ac:dyDescent="0.25">
      <c r="A54" s="125" t="s">
        <v>92</v>
      </c>
      <c r="B54" s="125"/>
      <c r="C54" s="55" t="s">
        <v>76</v>
      </c>
      <c r="D54" s="51"/>
      <c r="E54" s="9"/>
      <c r="F54" s="9"/>
      <c r="G54" s="9"/>
      <c r="H54" s="9"/>
      <c r="I54" s="9"/>
      <c r="J54" s="9"/>
      <c r="K54" s="9"/>
      <c r="L54" s="9"/>
      <c r="M54" s="9"/>
    </row>
    <row r="55" spans="1:13" ht="20.25" customHeight="1" x14ac:dyDescent="0.25">
      <c r="A55" s="124" t="s">
        <v>93</v>
      </c>
      <c r="B55" s="124"/>
      <c r="C55" s="54" t="s">
        <v>76</v>
      </c>
      <c r="D55" s="54">
        <f>SUM(D56:D60)</f>
        <v>1093959.22</v>
      </c>
      <c r="E55" s="9"/>
      <c r="F55" s="9" t="s">
        <v>117</v>
      </c>
      <c r="G55" s="51">
        <f>21045288.42+161511</f>
        <v>21206799.420000002</v>
      </c>
      <c r="H55" s="9">
        <f>G55*100/G59</f>
        <v>83.361579373365714</v>
      </c>
      <c r="I55" s="9"/>
      <c r="J55" s="9"/>
      <c r="K55" s="9"/>
      <c r="L55" s="9"/>
      <c r="M55" s="9"/>
    </row>
    <row r="56" spans="1:13" ht="15" customHeight="1" x14ac:dyDescent="0.25">
      <c r="A56" s="125" t="s">
        <v>94</v>
      </c>
      <c r="B56" s="125"/>
      <c r="C56" s="55" t="s">
        <v>76</v>
      </c>
      <c r="D56" s="51">
        <f>2034.8+987930+103994.42</f>
        <v>1093959.22</v>
      </c>
      <c r="E56" s="9"/>
      <c r="F56" s="9" t="s">
        <v>118</v>
      </c>
      <c r="G56" s="51">
        <f>1530276.23+44518</f>
        <v>1574794.23</v>
      </c>
      <c r="H56" s="9">
        <f>G56*100/G59</f>
        <v>6.1903416730134442</v>
      </c>
      <c r="I56" s="9"/>
      <c r="J56" s="9"/>
      <c r="K56" s="9"/>
      <c r="L56" s="9"/>
      <c r="M56" s="9"/>
    </row>
    <row r="57" spans="1:13" ht="22.5" customHeight="1" x14ac:dyDescent="0.25">
      <c r="A57" s="125" t="s">
        <v>95</v>
      </c>
      <c r="B57" s="125"/>
      <c r="C57" s="55" t="s">
        <v>76</v>
      </c>
      <c r="D57" s="51"/>
      <c r="E57" s="9"/>
      <c r="F57" s="9" t="s">
        <v>119</v>
      </c>
      <c r="G57" s="51">
        <f>2034.8+987930+103994.42</f>
        <v>1093959.22</v>
      </c>
      <c r="H57" s="9">
        <f>G57*100/G59</f>
        <v>4.300232512372923</v>
      </c>
      <c r="I57" s="9"/>
      <c r="J57" s="9"/>
      <c r="K57" s="9"/>
      <c r="L57" s="9"/>
      <c r="M57" s="9"/>
    </row>
    <row r="58" spans="1:13" ht="30" customHeight="1" x14ac:dyDescent="0.25">
      <c r="A58" s="125" t="s">
        <v>96</v>
      </c>
      <c r="B58" s="125"/>
      <c r="C58" s="55" t="s">
        <v>76</v>
      </c>
      <c r="D58" s="51"/>
      <c r="E58" s="9"/>
      <c r="F58" s="9" t="s">
        <v>120</v>
      </c>
      <c r="G58" s="52">
        <f>1563983.64</f>
        <v>1563983.64</v>
      </c>
      <c r="H58" s="9">
        <f>G58*100/G59</f>
        <v>6.1478464412479186</v>
      </c>
      <c r="I58" s="9"/>
      <c r="J58" s="9"/>
      <c r="K58" s="9"/>
      <c r="L58" s="9"/>
      <c r="M58" s="9"/>
    </row>
    <row r="59" spans="1:13" ht="42.75" customHeight="1" x14ac:dyDescent="0.25">
      <c r="A59" s="125" t="s">
        <v>97</v>
      </c>
      <c r="B59" s="125"/>
      <c r="C59" s="55" t="s">
        <v>76</v>
      </c>
      <c r="D59" s="51"/>
      <c r="E59" s="9"/>
      <c r="F59" s="9" t="s">
        <v>123</v>
      </c>
      <c r="G59" s="15">
        <f>SUM(G55:G58)</f>
        <v>25439536.510000002</v>
      </c>
      <c r="H59" s="9">
        <f>SUM(H55:H58)</f>
        <v>100.00000000000001</v>
      </c>
      <c r="I59" s="9"/>
      <c r="J59" s="9"/>
      <c r="K59" s="9"/>
      <c r="L59" s="9"/>
      <c r="M59" s="9"/>
    </row>
    <row r="60" spans="1:13" ht="31.5" customHeight="1" x14ac:dyDescent="0.25">
      <c r="A60" s="123" t="s">
        <v>98</v>
      </c>
      <c r="B60" s="123"/>
      <c r="C60" s="55" t="s">
        <v>76</v>
      </c>
      <c r="D60" s="51"/>
      <c r="E60" s="9"/>
      <c r="F60" s="9"/>
      <c r="G60" s="9"/>
      <c r="H60" s="9"/>
      <c r="I60" s="9"/>
      <c r="J60" s="9"/>
      <c r="K60" s="9"/>
      <c r="L60" s="9"/>
      <c r="M60" s="9"/>
    </row>
    <row r="61" spans="1:13" x14ac:dyDescent="0.25">
      <c r="A61" s="124" t="s">
        <v>99</v>
      </c>
      <c r="B61" s="124"/>
      <c r="C61" s="54" t="s">
        <v>76</v>
      </c>
      <c r="D61" s="54">
        <f>SUM(D62:D66)</f>
        <v>0</v>
      </c>
      <c r="E61" s="9"/>
      <c r="F61" s="9"/>
      <c r="G61" s="9"/>
      <c r="H61" s="9"/>
      <c r="I61" s="9"/>
      <c r="J61" s="9"/>
      <c r="K61" s="9"/>
      <c r="L61" s="9"/>
      <c r="M61" s="9"/>
    </row>
    <row r="62" spans="1:13" x14ac:dyDescent="0.25">
      <c r="A62" s="119" t="s">
        <v>100</v>
      </c>
      <c r="B62" s="119"/>
      <c r="C62" s="55" t="s">
        <v>76</v>
      </c>
      <c r="D62" s="51"/>
      <c r="E62" s="9"/>
      <c r="F62" s="9"/>
      <c r="G62" s="9"/>
      <c r="H62" s="9"/>
      <c r="I62" s="9"/>
      <c r="J62" s="9"/>
      <c r="K62" s="9"/>
      <c r="L62" s="9"/>
      <c r="M62" s="9"/>
    </row>
    <row r="63" spans="1:13" x14ac:dyDescent="0.25">
      <c r="A63" s="119" t="s">
        <v>101</v>
      </c>
      <c r="B63" s="119"/>
      <c r="C63" s="55" t="s">
        <v>76</v>
      </c>
      <c r="D63" s="51"/>
      <c r="E63" s="9"/>
      <c r="F63" s="9"/>
      <c r="G63" s="9"/>
      <c r="H63" s="9"/>
      <c r="I63" s="9"/>
      <c r="J63" s="9"/>
      <c r="K63" s="9"/>
      <c r="L63" s="9"/>
      <c r="M63" s="9"/>
    </row>
    <row r="64" spans="1:13" x14ac:dyDescent="0.25">
      <c r="A64" s="119" t="s">
        <v>102</v>
      </c>
      <c r="B64" s="119"/>
      <c r="C64" s="55" t="s">
        <v>76</v>
      </c>
      <c r="D64" s="51"/>
      <c r="E64" s="9"/>
      <c r="F64" s="9"/>
      <c r="G64" s="9"/>
      <c r="H64" s="9"/>
      <c r="I64" s="9"/>
      <c r="J64" s="9"/>
      <c r="K64" s="9"/>
      <c r="L64" s="9"/>
      <c r="M64" s="9"/>
    </row>
    <row r="65" spans="1:14" x14ac:dyDescent="0.25">
      <c r="A65" s="119" t="s">
        <v>103</v>
      </c>
      <c r="B65" s="119"/>
      <c r="C65" s="55" t="s">
        <v>76</v>
      </c>
      <c r="D65" s="51"/>
      <c r="E65" s="9"/>
      <c r="F65" s="9"/>
      <c r="G65" s="9"/>
      <c r="H65" s="9"/>
      <c r="I65" s="9"/>
      <c r="J65" s="9"/>
      <c r="K65" s="9"/>
      <c r="L65" s="9"/>
      <c r="M65" s="9"/>
    </row>
    <row r="66" spans="1:14" x14ac:dyDescent="0.25">
      <c r="A66" s="119" t="s">
        <v>104</v>
      </c>
      <c r="B66" s="119"/>
      <c r="C66" s="55" t="s">
        <v>76</v>
      </c>
      <c r="D66" s="51"/>
      <c r="E66" s="9"/>
      <c r="F66" s="9"/>
      <c r="G66" s="9"/>
      <c r="H66" s="9"/>
      <c r="I66" s="9"/>
      <c r="J66" s="9"/>
      <c r="K66" s="9"/>
      <c r="L66" s="9"/>
      <c r="M66" s="9"/>
    </row>
    <row r="67" spans="1:14" x14ac:dyDescent="0.25">
      <c r="A67" s="6"/>
      <c r="B67" s="6"/>
      <c r="C67" s="18"/>
      <c r="D67" s="18"/>
      <c r="E67" s="9"/>
      <c r="F67" s="9"/>
      <c r="G67" s="9"/>
      <c r="H67" s="9"/>
      <c r="I67" s="9"/>
      <c r="J67" s="9"/>
      <c r="K67" s="9"/>
      <c r="L67" s="9"/>
      <c r="M67" s="9"/>
    </row>
    <row r="68" spans="1:14" x14ac:dyDescent="0.25">
      <c r="A68" s="24" t="s">
        <v>105</v>
      </c>
      <c r="B68" s="24"/>
      <c r="C68" s="11"/>
      <c r="D68" s="11"/>
      <c r="E68" s="11"/>
      <c r="F68" s="11"/>
      <c r="G68" s="11"/>
      <c r="H68" s="11"/>
      <c r="I68" s="11"/>
      <c r="J68" s="11"/>
      <c r="K68" s="11"/>
      <c r="L68" s="11"/>
      <c r="M68" s="11"/>
      <c r="N68" s="11"/>
    </row>
    <row r="69" spans="1:14" ht="51" customHeight="1" x14ac:dyDescent="0.25">
      <c r="A69" s="118" t="s">
        <v>106</v>
      </c>
      <c r="B69" s="118"/>
      <c r="C69" s="118"/>
      <c r="D69" s="118"/>
      <c r="E69" s="118"/>
      <c r="F69" s="118"/>
      <c r="G69" s="118"/>
      <c r="H69" s="118"/>
      <c r="I69" s="118"/>
      <c r="J69" s="118"/>
      <c r="K69" s="118"/>
      <c r="L69" s="118"/>
      <c r="M69" s="11"/>
      <c r="N69" s="11"/>
    </row>
    <row r="70" spans="1:14" ht="19.5" customHeight="1" x14ac:dyDescent="0.25">
      <c r="A70" s="120" t="s">
        <v>107</v>
      </c>
      <c r="B70" s="121"/>
      <c r="C70" s="121"/>
      <c r="D70" s="121"/>
      <c r="E70" s="121"/>
      <c r="F70" s="121"/>
      <c r="G70" s="121"/>
      <c r="H70" s="121"/>
      <c r="I70" s="121"/>
      <c r="J70" s="121"/>
      <c r="K70" s="121"/>
      <c r="L70" s="121"/>
      <c r="M70" s="10"/>
      <c r="N70" s="11"/>
    </row>
    <row r="71" spans="1:14" s="8" customFormat="1" x14ac:dyDescent="0.25">
      <c r="A71" s="122" t="s">
        <v>108</v>
      </c>
      <c r="B71" s="122"/>
      <c r="C71" s="122"/>
      <c r="D71" s="122"/>
      <c r="E71" s="122"/>
      <c r="F71" s="122"/>
      <c r="G71" s="122"/>
      <c r="H71" s="122"/>
      <c r="I71" s="122"/>
      <c r="J71" s="122"/>
      <c r="K71" s="122"/>
      <c r="L71" s="122"/>
    </row>
    <row r="72" spans="1:14" ht="46.5" customHeight="1" x14ac:dyDescent="0.25">
      <c r="A72" s="112" t="s">
        <v>109</v>
      </c>
      <c r="B72" s="112"/>
      <c r="C72" s="112"/>
      <c r="D72" s="112"/>
      <c r="E72" s="112"/>
      <c r="F72" s="112"/>
      <c r="G72" s="112"/>
      <c r="H72" s="112"/>
      <c r="I72" s="112"/>
      <c r="J72" s="112"/>
      <c r="K72" s="112"/>
      <c r="L72" s="112"/>
    </row>
    <row r="73" spans="1:14" ht="15.75" customHeight="1" x14ac:dyDescent="0.25">
      <c r="A73" s="118"/>
      <c r="B73" s="118"/>
      <c r="C73" s="118"/>
      <c r="D73" s="118"/>
      <c r="E73" s="118"/>
      <c r="F73" s="118"/>
      <c r="G73" s="48"/>
      <c r="H73" s="48"/>
      <c r="I73" s="48"/>
      <c r="J73" s="48"/>
      <c r="K73" s="48"/>
      <c r="L73" s="48"/>
    </row>
    <row r="75" spans="1:14" s="91" customFormat="1" ht="15.75" x14ac:dyDescent="0.25">
      <c r="A75" s="90" t="s">
        <v>110</v>
      </c>
      <c r="B75" s="90"/>
    </row>
    <row r="76" spans="1:14" s="91" customFormat="1" ht="15.75" x14ac:dyDescent="0.25">
      <c r="A76" s="90"/>
      <c r="B76" s="114" t="s">
        <v>111</v>
      </c>
      <c r="C76" s="115"/>
      <c r="D76" s="115"/>
    </row>
    <row r="77" spans="1:14" ht="15" customHeight="1" x14ac:dyDescent="0.25">
      <c r="A77" s="113" t="s">
        <v>112</v>
      </c>
      <c r="B77" s="113"/>
      <c r="C77" s="113"/>
      <c r="D77" s="113"/>
      <c r="E77" s="10"/>
      <c r="F77" s="10"/>
      <c r="G77" s="10"/>
      <c r="H77" s="10"/>
      <c r="I77" s="10"/>
      <c r="J77" s="10"/>
      <c r="K77" s="10"/>
      <c r="L77" s="10"/>
      <c r="M77" s="10"/>
      <c r="N77" s="10"/>
    </row>
    <row r="78" spans="1:14" x14ac:dyDescent="0.25">
      <c r="A78" s="30" t="s">
        <v>113</v>
      </c>
      <c r="B78" s="114" t="s">
        <v>111</v>
      </c>
      <c r="C78" s="115"/>
      <c r="D78" s="115"/>
      <c r="E78" s="10"/>
      <c r="F78" s="10"/>
      <c r="G78" s="10"/>
      <c r="H78" s="10"/>
      <c r="I78" s="10"/>
      <c r="J78" s="10"/>
      <c r="K78" s="10"/>
      <c r="L78" s="10"/>
      <c r="M78" s="10"/>
      <c r="N78" s="10"/>
    </row>
    <row r="80" spans="1:14" x14ac:dyDescent="0.25">
      <c r="A80" s="116"/>
      <c r="B80" s="117"/>
      <c r="C80" s="117"/>
      <c r="D80" s="117"/>
      <c r="E80" s="117"/>
      <c r="F80" s="117"/>
      <c r="G80" s="117"/>
      <c r="H80" s="117"/>
      <c r="I80" s="117"/>
      <c r="J80" s="117"/>
      <c r="K80" s="117"/>
      <c r="L80" s="117"/>
      <c r="M80" s="10"/>
      <c r="N80" s="11"/>
    </row>
    <row r="81" spans="1:1" x14ac:dyDescent="0.25">
      <c r="A81" s="1" t="s">
        <v>114</v>
      </c>
    </row>
  </sheetData>
  <mergeCells count="64">
    <mergeCell ref="A73:F73"/>
    <mergeCell ref="B76:D76"/>
    <mergeCell ref="A77:D77"/>
    <mergeCell ref="B78:D78"/>
    <mergeCell ref="A80:L80"/>
    <mergeCell ref="A72:L72"/>
    <mergeCell ref="A59:B59"/>
    <mergeCell ref="A60:B60"/>
    <mergeCell ref="A61:B61"/>
    <mergeCell ref="A62:B62"/>
    <mergeCell ref="A63:B63"/>
    <mergeCell ref="A64:B64"/>
    <mergeCell ref="A65:B65"/>
    <mergeCell ref="A66:B66"/>
    <mergeCell ref="A69:L69"/>
    <mergeCell ref="A70:L70"/>
    <mergeCell ref="A71:L71"/>
    <mergeCell ref="A58:B58"/>
    <mergeCell ref="A47:B47"/>
    <mergeCell ref="A48:B48"/>
    <mergeCell ref="A49:B49"/>
    <mergeCell ref="A50:B50"/>
    <mergeCell ref="A51:B51"/>
    <mergeCell ref="A52:B52"/>
    <mergeCell ref="A53:B53"/>
    <mergeCell ref="A54:B54"/>
    <mergeCell ref="A55:B55"/>
    <mergeCell ref="A56:B56"/>
    <mergeCell ref="A57:B57"/>
    <mergeCell ref="H42:H43"/>
    <mergeCell ref="A43:B43"/>
    <mergeCell ref="A44:B44"/>
    <mergeCell ref="F44:G44"/>
    <mergeCell ref="A45:B45"/>
    <mergeCell ref="A46:B46"/>
    <mergeCell ref="A40:B40"/>
    <mergeCell ref="F40:G40"/>
    <mergeCell ref="A41:B41"/>
    <mergeCell ref="F41:G41"/>
    <mergeCell ref="A42:B42"/>
    <mergeCell ref="F42:F43"/>
    <mergeCell ref="L38:L39"/>
    <mergeCell ref="A39:B39"/>
    <mergeCell ref="G31:I31"/>
    <mergeCell ref="A32:B32"/>
    <mergeCell ref="A33:B33"/>
    <mergeCell ref="A36:B36"/>
    <mergeCell ref="F36:J36"/>
    <mergeCell ref="A37:B37"/>
    <mergeCell ref="F37:L37"/>
    <mergeCell ref="A38:B38"/>
    <mergeCell ref="F38:G39"/>
    <mergeCell ref="H38:H39"/>
    <mergeCell ref="I38:I39"/>
    <mergeCell ref="K38:K39"/>
    <mergeCell ref="A2:L2"/>
    <mergeCell ref="A8:A10"/>
    <mergeCell ref="B8:B10"/>
    <mergeCell ref="C8:E8"/>
    <mergeCell ref="F8:F9"/>
    <mergeCell ref="G8:I8"/>
    <mergeCell ref="J8:J9"/>
    <mergeCell ref="K8:K9"/>
    <mergeCell ref="L8:L9"/>
  </mergeCells>
  <conditionalFormatting sqref="K44">
    <cfRule type="cellIs" dxfId="0" priority="1" stopIfTrue="1" operator="greaterThan">
      <formula>0</formula>
    </cfRule>
  </conditionalFormatting>
  <pageMargins left="0.7" right="0.7" top="0.75" bottom="0.75" header="0.3" footer="0.3"/>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1C17614AA4674CA7E860D250A12E2A" ma:contentTypeVersion="8" ma:contentTypeDescription="Create a new document." ma:contentTypeScope="" ma:versionID="e12d11f5ccb6e3e39b3dc5c39247ea04">
  <xsd:schema xmlns:xsd="http://www.w3.org/2001/XMLSchema" xmlns:xs="http://www.w3.org/2001/XMLSchema" xmlns:p="http://schemas.microsoft.com/office/2006/metadata/properties" xmlns:ns3="c33203ee-eafc-4adc-a6e2-2be29446da9a" xmlns:ns4="28d8ba18-9071-4eee-aaee-6216c2f2d144" targetNamespace="http://schemas.microsoft.com/office/2006/metadata/properties" ma:root="true" ma:fieldsID="2cc4ff6b2a920913cf2f9bc67489f348" ns3:_="" ns4:_="">
    <xsd:import namespace="c33203ee-eafc-4adc-a6e2-2be29446da9a"/>
    <xsd:import namespace="28d8ba18-9071-4eee-aaee-6216c2f2d14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203ee-eafc-4adc-a6e2-2be29446da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d8ba18-9071-4eee-aaee-6216c2f2d14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4013A0-A386-4E9B-A7FB-3F5F2CA34B9C}">
  <ds:schemaRefs>
    <ds:schemaRef ds:uri="http://schemas.microsoft.com/sharepoint/v3/contenttype/forms"/>
  </ds:schemaRefs>
</ds:datastoreItem>
</file>

<file path=customXml/itemProps2.xml><?xml version="1.0" encoding="utf-8"?>
<ds:datastoreItem xmlns:ds="http://schemas.openxmlformats.org/officeDocument/2006/customXml" ds:itemID="{97061762-BFBC-4403-A5AC-7548DD7C44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203ee-eafc-4adc-a6e2-2be29446da9a"/>
    <ds:schemaRef ds:uri="28d8ba18-9071-4eee-aaee-6216c2f2d1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2</vt:i4>
      </vt:variant>
    </vt:vector>
  </HeadingPairs>
  <TitlesOfParts>
    <vt:vector size="4" baseType="lpstr">
      <vt:lpstr>Līdz.izliet</vt:lpstr>
      <vt:lpstr>Lapa1</vt:lpstr>
      <vt:lpstr>Lapa1!Drukas_apgabals</vt:lpstr>
      <vt:lpstr>Līdz.izliet!Drukas_apgabals</vt:lpstr>
    </vt:vector>
  </TitlesOfParts>
  <Manager/>
  <Company>VOVA Centrālais fonds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X980219</dc:creator>
  <cp:keywords/>
  <dc:description/>
  <cp:lastModifiedBy>Ieva Kļaviņa</cp:lastModifiedBy>
  <cp:revision/>
  <dcterms:created xsi:type="dcterms:W3CDTF">2000-10-19T05:10:39Z</dcterms:created>
  <dcterms:modified xsi:type="dcterms:W3CDTF">2024-05-30T07:34:29Z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0x0101002B1C17614AA4674CA7E860D250A12E2A</vt:lpwstr>
  </property>
  <property fmtid="{D5CDD505-2E9C-101B-9397-08002B2CF9AE}" pid="3" name="_activity">
    <vt:lpwstr/>
  </property>
</Properties>
</file>