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40" tabRatio="822" activeTab="0"/>
  </bookViews>
  <sheets>
    <sheet name="Līdz.izliet" sheetId="1" r:id="rId1"/>
  </sheets>
  <definedNames/>
  <calcPr fullCalcOnLoad="1"/>
</workbook>
</file>

<file path=xl/sharedStrings.xml><?xml version="1.0" encoding="utf-8"?>
<sst xmlns="http://schemas.openxmlformats.org/spreadsheetml/2006/main" count="287" uniqueCount="165">
  <si>
    <t>Naudas plūsma</t>
  </si>
  <si>
    <t xml:space="preserve">Faktiskie 
izdevumi
</t>
  </si>
  <si>
    <t>Pārskats par  līdzekļu izlietojumu ārstniecības iestādēs</t>
  </si>
  <si>
    <t xml:space="preserve">Naudas plūsma (kases izdevumi) </t>
  </si>
  <si>
    <t>Ieņēmumu veids</t>
  </si>
  <si>
    <t>Rindas kods</t>
  </si>
  <si>
    <t xml:space="preserve">Faktiskie izdevumi </t>
  </si>
  <si>
    <t>Faktiskie ieņēmumi</t>
  </si>
  <si>
    <t>Ieņēmumu veidi</t>
  </si>
  <si>
    <t>Izdevumu veidi</t>
  </si>
  <si>
    <t>personāls, kas saistīts ar ēdināšanas nodrošināšanu</t>
  </si>
  <si>
    <t>Faktiskie izdevumi</t>
  </si>
  <si>
    <t>Iestādes vadītājs ________________________________________</t>
  </si>
  <si>
    <t>Galvenais grāmatvedis (ekonomists) _____________________________________________</t>
  </si>
  <si>
    <t>Valsts sociālās apdrošināšanas obligātās iemaksas</t>
  </si>
  <si>
    <t>Pamatlīdzekļu nolietojums</t>
  </si>
  <si>
    <t>7=3+5</t>
  </si>
  <si>
    <t>8=4+6</t>
  </si>
  <si>
    <t>ATLĪDZĪBA</t>
  </si>
  <si>
    <t>ārsti, zobārsti un funkcionālie speciālisti</t>
  </si>
  <si>
    <t>Darba devēja valsts sociālās apdrošināšanas obligātās iemaksas, sociāla rakstura pabalsti un kompensācijas</t>
  </si>
  <si>
    <t>Darba devēja sociāla rakstura pabalsti, kompensācijas un citi maksājumi</t>
  </si>
  <si>
    <t>PRECES UN PAKALPOJUMI</t>
  </si>
  <si>
    <t>Pakalpojumi</t>
  </si>
  <si>
    <t>Pasta, telefona un citi sakaru pakalpojumi</t>
  </si>
  <si>
    <t>Izdevumi par komunālajiem pakalpojumiem</t>
  </si>
  <si>
    <t>Izdevumi par apkuri</t>
  </si>
  <si>
    <t>Izdevumi par ūdeni un kanalizāciju</t>
  </si>
  <si>
    <t>Izdevumi par elektroenerģiju</t>
  </si>
  <si>
    <t>Izdevumi par pārējiem komunālajiem pakalpojumiem</t>
  </si>
  <si>
    <t>Iestādes administratīvie izdevumi un ar iestādes darbības nodrošināšanu saistītie izdevumi</t>
  </si>
  <si>
    <t>Remontdarbi un iestāžu uzturēšanas pakalpojumi (izņemot ēku, būvju un ceļu kapitālo remontu)</t>
  </si>
  <si>
    <t>Transportlīdzekļu uzturēšana un remonts</t>
  </si>
  <si>
    <t>Iekārtas, inventāra un aparatūras remonts, tehniskā apkalpošana</t>
  </si>
  <si>
    <t>Pārējie remontdarbu un iestāžu uzturēšanas pakalpojumi</t>
  </si>
  <si>
    <t>Informācijas tehnoloģiju pakalpojumi</t>
  </si>
  <si>
    <t>Īre un noma</t>
  </si>
  <si>
    <t>Citi pakalpojumi</t>
  </si>
  <si>
    <t>Krājumi, materiāli, energoresursi, preces, biroja preces un inventārs, kurus neuzskaita kodā 5000</t>
  </si>
  <si>
    <t>Kurināmais un enerģētiskie materiāli</t>
  </si>
  <si>
    <t>Degviela</t>
  </si>
  <si>
    <t>Pārējie enerģētiskie materiāli</t>
  </si>
  <si>
    <t>Zāles, ķimikālijas, laboratorijas preces</t>
  </si>
  <si>
    <t>Mīkstais inventārs</t>
  </si>
  <si>
    <t>Virtuves inventārs, trauki un galda piederumi</t>
  </si>
  <si>
    <t>Pārējās preces</t>
  </si>
  <si>
    <t>Procentu maksājumi ārvalstu un starptautiskajām finanšu institūcijām</t>
  </si>
  <si>
    <t>Procentu maksājumi iekšzemes kredītiestādēm</t>
  </si>
  <si>
    <t>Pārējie procentu maksājumi</t>
  </si>
  <si>
    <t>Nemateriālie ieguldījumi</t>
  </si>
  <si>
    <t>Pamatlīdzekļi</t>
  </si>
  <si>
    <t>Tehnoloģiskās iekārtas un mašīnas (laboratorijas un medicīnas iekārtas)</t>
  </si>
  <si>
    <t>Pārējie pamatlīdzekļi</t>
  </si>
  <si>
    <t>Kapitālais remonts un rekonstrukcija</t>
  </si>
  <si>
    <t>Nolietojums nemateriāliem ieguldījumiem</t>
  </si>
  <si>
    <t>Izziņa par ieņēmumiem</t>
  </si>
  <si>
    <t>x</t>
  </si>
  <si>
    <t>Izziņa par pārējiem saimnieciskās darbības izdevumiem (kas nav saistītas ar ārstniecības pakalpojumiem)</t>
  </si>
  <si>
    <t>Izdevumu veids</t>
  </si>
  <si>
    <t>PROCENTU IZDEVUMI</t>
  </si>
  <si>
    <t>PAMATKAPITĀLA VEIDOŠANA</t>
  </si>
  <si>
    <r>
      <t xml:space="preserve">Atalgojumi, </t>
    </r>
    <r>
      <rPr>
        <b/>
        <i/>
        <sz val="11"/>
        <rFont val="Times New Roman"/>
        <family val="1"/>
      </rPr>
      <t>tajā skaitā</t>
    </r>
    <r>
      <rPr>
        <b/>
        <sz val="11"/>
        <rFont val="Times New Roman"/>
        <family val="1"/>
      </rPr>
      <t>:</t>
    </r>
  </si>
  <si>
    <r>
      <t xml:space="preserve">                                                                        </t>
    </r>
    <r>
      <rPr>
        <b/>
        <u val="single"/>
        <sz val="11"/>
        <rFont val="Times New Roman"/>
        <family val="1"/>
      </rPr>
      <t xml:space="preserve"> KOPĀ,</t>
    </r>
    <r>
      <rPr>
        <sz val="11"/>
        <rFont val="Times New Roman"/>
        <family val="1"/>
      </rPr>
      <t xml:space="preserve">  
 </t>
    </r>
    <r>
      <rPr>
        <i/>
        <sz val="11"/>
        <rFont val="Times New Roman"/>
        <family val="1"/>
      </rPr>
      <t>tai skaitā:</t>
    </r>
  </si>
  <si>
    <t>Mācību, darba un dienesta komandējumi, dienesta, darba braucieni</t>
  </si>
  <si>
    <t>Apdrošināšanas izdevumi</t>
  </si>
  <si>
    <t>Ēku un būvju  nolietojums</t>
  </si>
  <si>
    <t>(euro)</t>
  </si>
  <si>
    <t>1.1. par stacionārajiem pakalpojumiem</t>
  </si>
  <si>
    <t>1.1. par ambulatorajiem pakalpojumiem</t>
  </si>
  <si>
    <t>1. Saņemtie valsts budžeta līdzekļi   par valsts apmaksātiem veselības aprūpes pakalpojumiem, ieskaitot pacientu iemaksu kompensāciju no valsts budžeta par no pacientu iemaksas atbrīvotajām pacientu kategorijām:</t>
  </si>
  <si>
    <t>4.Pārējie saimnieciskās darbības ieņēmumi, kas nav saistīti ar ārstniecības pakalpojumiem</t>
  </si>
  <si>
    <t>3. Ieņēmumi no fiziskām un juridiskām personām par maksas medicīnas pakalpojumiem.</t>
  </si>
  <si>
    <t>5.1. valsts budžeta līdzekļi</t>
  </si>
  <si>
    <t>5.2. līdzekļi no ES fondiem</t>
  </si>
  <si>
    <t>5.3. citi avoti</t>
  </si>
  <si>
    <t>stacionārā palīdzība</t>
  </si>
  <si>
    <t>Kopā</t>
  </si>
  <si>
    <r>
      <t>Pavisam kopā</t>
    </r>
    <r>
      <rPr>
        <sz val="10"/>
        <rFont val="Times New Roman"/>
        <family val="1"/>
      </rPr>
      <t xml:space="preserve"> (budžeta līdzekļi; maksas pakalpojumi; pārējie līdzekļi)</t>
    </r>
  </si>
  <si>
    <t xml:space="preserve">Pārskata periods (gads)________________________________   </t>
  </si>
  <si>
    <t>Kurināmais, ja iestāde apkuri nodrošina pati</t>
  </si>
  <si>
    <t>2.Pacienta iemaksa par no pacientu iemaksas neatbrīvotajām kategorijām un pacienta līdzmaksājumi:</t>
  </si>
  <si>
    <t>2.1.pacienta iemaksa par stacionārajiem pakalpojumiem un pacienta līdzmaksājumi par ķirurģiskajām operācijām</t>
  </si>
  <si>
    <t>2.2. pacienta iemaksa par ambulatorajiem pakalpojumiem</t>
  </si>
  <si>
    <t>5. Saņemtie līdzekļi projektu īstenošanai:</t>
  </si>
  <si>
    <t>6. Citi saņemtie līdzekļi no valsts budžeta:</t>
  </si>
  <si>
    <t>6.1. rezidentu apmācībai</t>
  </si>
  <si>
    <t>6.2.par valsts finansēto zinātnisko darbību</t>
  </si>
  <si>
    <t>6.3. reģistru uzturēšanai/ organizatoriski metodiskā darba nodrošināšanai</t>
  </si>
  <si>
    <r>
      <t>Izziņa par</t>
    </r>
    <r>
      <rPr>
        <b/>
        <sz val="11"/>
        <rFont val="Times New Roman"/>
        <family val="1"/>
      </rPr>
      <t xml:space="preserve"> 4.punktā</t>
    </r>
    <r>
      <rPr>
        <sz val="11"/>
        <rFont val="Times New Roman"/>
        <family val="1"/>
      </rPr>
      <t xml:space="preserve"> minētajiem pārējiem saimnieciskās darbības ieņēmumiem (kas nav saistīti ar ārstniecības pakalpojumiem)</t>
    </r>
  </si>
  <si>
    <r>
      <t>Izziņa vai ārstniecības iestāde reģistrēta kā mikrouzņēmuma nodokļa maksātājs:</t>
    </r>
    <r>
      <rPr>
        <sz val="12"/>
        <rFont val="Times New Roman"/>
        <family val="1"/>
      </rPr>
      <t xml:space="preserve"> jā / nē (vajadzīgo pasvītrot)</t>
    </r>
  </si>
  <si>
    <t xml:space="preserve"> Zeme, ēkas un būves</t>
  </si>
  <si>
    <t>Izdevumi par atkritumu savākšanu, izvešanu un atkritumu utilizāciju</t>
  </si>
  <si>
    <t>Cits nosaukums, bija - ēku, būvju un telpu uzturēšana</t>
  </si>
  <si>
    <t>Autoceļu un ielu pārvaldīšana un uzturēšana</t>
  </si>
  <si>
    <t>Jauns</t>
  </si>
  <si>
    <t>Izdevumi par tiesvedības darbiem</t>
  </si>
  <si>
    <t>Maksa par zinātniskās pētniecības darbu izpildi</t>
  </si>
  <si>
    <t>Izdevumi juridiskās palīdzības sniedzējiem</t>
  </si>
  <si>
    <t>Iestādes iekšējo kolektīvo pasākumu organizēšanas izdevumi</t>
  </si>
  <si>
    <t>Pārējie iepriekš neklasificētie pakalpojumu veidi</t>
  </si>
  <si>
    <t>Maksājumi par saņemtajiem finanšu pakalpojumiem</t>
  </si>
  <si>
    <t>Izdevumi par precēm iestādes darbības nodrošināšanai</t>
  </si>
  <si>
    <t>Cits nosaukums, bija - Biroja preces un inventārs</t>
  </si>
  <si>
    <t>Medicīnas instrumenti</t>
  </si>
  <si>
    <t>Izdevumi ēdiena pagatavošanai</t>
  </si>
  <si>
    <t>Mācību līdzekļi un materiāli</t>
  </si>
  <si>
    <t>Cits nosaukums, bija - Nodokļu maksājumi ( nekustamā īpašuma nodoklis, dabas resursu nodoklis, mikrouzņēmuma nodoklis u.c.)</t>
  </si>
  <si>
    <t>Izdevumi par slimnīcu pacientu uzturēšanu</t>
  </si>
  <si>
    <t>Zāles, ķimikālijas, laboratorijas preces, medicīniskās ierīces, medicīniskie instrumenti</t>
  </si>
  <si>
    <t>Tehnoloģisko iekārtu un mašīnu (laboratorijas un medicīnas iekārtu) nolietojums</t>
  </si>
  <si>
    <t>Pārējo pamatlīdzekļu nolietojums</t>
  </si>
  <si>
    <t>vārds, uzvārds, paraksts</t>
  </si>
  <si>
    <t>ārstniecības un aprūpes atbalsta personas: māsu palīgi</t>
  </si>
  <si>
    <t>Atmaksa valsts pamatbudžetā par veiktajiem kapitālajiem izdevumiem</t>
  </si>
  <si>
    <t>Tālrunis, e-pasts_____________________________________</t>
  </si>
  <si>
    <t>Ārstniecības iestāde__________________________________</t>
  </si>
  <si>
    <t>Piezīmes</t>
  </si>
  <si>
    <t>KOPĀ (1000-10 000)</t>
  </si>
  <si>
    <t>Pamatsummas atmaksa, kas nav minēta kodā 9000</t>
  </si>
  <si>
    <t>1) Izdevumus, kurus tiešā veidā nevar attiecināt uz ambulatoro vai stacionāro sadaļu (piemēram, samaksu par pasta un sakaru pakalpojumiem), ambulatoro un stacionāro sadalījumu nosaka proporcionāli ieņēmumiem, kas uzrādīti pārskata sadaļā "Izziņa par ieņēmumiem"</t>
  </si>
  <si>
    <t>Dokumenta rekvizītu "paraksts" neaizpilda, ja elektroniskais dokuments ir noformēts atbilstoši elektronisko dokumentu noformēšanai normatīvajos aktos noteiktajām prasībām</t>
  </si>
  <si>
    <r>
      <t>No valsts budžeta līdzekļiem par valsts finansētiem veselības aprūpes pakalpojumiem</t>
    </r>
    <r>
      <rPr>
        <vertAlign val="superscript"/>
        <sz val="11"/>
        <rFont val="Times New Roman"/>
        <family val="1"/>
      </rPr>
      <t>1</t>
    </r>
  </si>
  <si>
    <r>
      <t>administrācija</t>
    </r>
    <r>
      <rPr>
        <vertAlign val="superscript"/>
        <sz val="11"/>
        <rFont val="Times New Roman"/>
        <family val="1"/>
      </rPr>
      <t>3</t>
    </r>
  </si>
  <si>
    <r>
      <t>Asins iegāde (Izdevumi atlīdzībai donoriem)</t>
    </r>
    <r>
      <rPr>
        <i/>
        <vertAlign val="superscript"/>
        <sz val="11"/>
        <rFont val="Times New Roman"/>
        <family val="1"/>
      </rPr>
      <t>4</t>
    </r>
  </si>
  <si>
    <t>ārstniecības un pacientu aprūpes personas un funkcionālo speciālistu asistenti (ārsta palīgi, vecmātes, medicīnas māsas, zobārstniecības māsas, fizioterapeita asistents u.c.)</t>
  </si>
  <si>
    <t>Ēku, būvju un telpu kārtējais remonts</t>
  </si>
  <si>
    <t>Profesionālās darbības civiltiesiskās apdrošināšanas izdevumi, kā arī maksājumi Ārstniecības riska fondā</t>
  </si>
  <si>
    <r>
      <t xml:space="preserve">Izdevumi periodikas iegādei </t>
    </r>
    <r>
      <rPr>
        <sz val="11"/>
        <rFont val="Times New Roman"/>
        <family val="1"/>
      </rPr>
      <t>(bibliotēkas krājumiem pieskaitāmie izdevumi)</t>
    </r>
  </si>
  <si>
    <r>
      <t>DAŽĀDI IZDEVUMI</t>
    </r>
    <r>
      <rPr>
        <b/>
        <sz val="11"/>
        <rFont val="Times New Roman"/>
        <family val="1"/>
      </rPr>
      <t>, kas veidojas pēc uzkrāšanas principa un nav klasificēti iepriekš (zaudējumi valūtas kursa svārstību dēļ un šaubīgo debitoru uzkrājumu dēļ finanšu aktīvu pārvērtēšanai, u.c.)</t>
    </r>
  </si>
  <si>
    <t>Nekustāmā īpašuma uzturēšana</t>
  </si>
  <si>
    <t>ambulatorā  palīdzība (ambulatorās ārstniecības iestādes izdevumi kopā ar PVA ārstu finansējumu, ja ārstniecības iestāde ir darba devējs)</t>
  </si>
  <si>
    <t>No valsts budžeta līdzekļiem citiem mērķiem (rezidentu apmācībai, zinātniskai darbībai, ārstniecības reģistru darbības nodrošināšanai, interešu izglītības nodrošināšanai un citu valsts deleģēto funkciju nodrošināšanai)</t>
  </si>
  <si>
    <t>No ES fondiem (ES struktūrfondi, EEZ un Norvēģijas finanšu instruments, utml.)</t>
  </si>
  <si>
    <r>
      <t xml:space="preserve">ārstniecības un aprūpes procesu atbalsta personāls </t>
    </r>
    <r>
      <rPr>
        <vertAlign val="superscript"/>
        <sz val="11"/>
        <rFont val="Times New Roman"/>
        <family val="1"/>
      </rPr>
      <t xml:space="preserve">4 </t>
    </r>
  </si>
  <si>
    <t>saimnieciskais personāls</t>
  </si>
  <si>
    <t>Kārtējā remonta un iestāžu uzturēšanas materiāli</t>
  </si>
  <si>
    <t>Izdevumi, ja ēdināšanu organizē cita juridiskā persona</t>
  </si>
  <si>
    <t>Pārējie pacientu uzturēšanas izdevumi, kuri nav minēti  2360 apakškodos</t>
  </si>
  <si>
    <t>Nodokļu, nodevu un naudas sodu maksājumi</t>
  </si>
  <si>
    <t>Nodokļu maksājumi (PVN, nekustamā īpašuma nodoklis, dabas resursu nodoklis u.c.)</t>
  </si>
  <si>
    <t>Naudas sodu maksājumi</t>
  </si>
  <si>
    <t xml:space="preserve">Nolietojums pamatlīdzekļiem, kas saistīti ar ēdināšanas nodrošināšanu </t>
  </si>
  <si>
    <t>PAMATLĪDZEKĻU NOLIETOJUMS5</t>
  </si>
  <si>
    <t>0000</t>
  </si>
  <si>
    <t>0100</t>
  </si>
  <si>
    <t>0200</t>
  </si>
  <si>
    <t>0210</t>
  </si>
  <si>
    <t>0220</t>
  </si>
  <si>
    <t>0230</t>
  </si>
  <si>
    <t>0240</t>
  </si>
  <si>
    <t>6.4.no Valsts asinsdonoru centra saņemtie bezmaksas asins preparāti</t>
  </si>
  <si>
    <t>6.5.citu valsts deleģēto funkciju nodrošināšanai</t>
  </si>
  <si>
    <t>5) Rindas kodā 2343 uzrāda izdevumus donoru atlīdzībai. No Valsts asinsdonoru centra saņemto bezmaksas preparātu izlietojumu uzrāda rindas kodā “zāles, ķimikālijas, laboratorijas preces” (faktiskie izdevumi).</t>
  </si>
  <si>
    <t xml:space="preserve">2) Izdevumu uzskaitījums rindas kodos 1000-5000 veikts atbilstoši 2005.gada 24.decembra Ministru kabineta noteikumiem Nr.1031 "Noteikumi par budžetu izdevumu klasifikāciju atbilstoši ekonomiskajām kategorijām"
3) Rindas kodā 1140 “Administrācija” uzskaita atalgojumu
• valdei, valdes priekšsēdētāja birojam,
• ārstniecības personām, kuras tiešā veidā nav saistītas ar pacientu ārstēšanu -  klīniku vadītājiem, virsārstiem, profila virsārstiem, vecākajiem ārstiem, galvenajām māsām, ārstiem koordinatoriem u.c.
• projektu vadītājiem, departamentu direktoriem un to vietniekiem, tehniskajam direktoram, kā arī sekojošām struktūrvienībām: komunikācijas, personāla vadības, finanšu, grāmatvedības, ekonomikas, juridiskais, lietvedības, iepirkumu, attīstības, audita, darba aizsardzības.
4)  Rindas kodā 1150 “Ārstniecības un aprūpes procesu atbalsta personāls” uzrāda atalgojumu 
• sertificējamām ārstniecības atbalsta personām  2009.gada 24.februāra Ministru kabineta noteikumos Nr.193 “Noteikumi par ārstniecības atbalsta personu sertifikācijas kārtību un sertificējamo  ārstniecības atbalsta personu profesijām” minētajos  amatos;
• nesertificējamām ārstniecības atbalsta personām, kas ir tieši iesaistītas ārstniecības procesa nodrošināšanā – aptieku vadītājiem, farmaceitiem, biomedicīnas laborantiem, sociāliem darbiniekiem, medicīnas statistiķiem, centralizētās sterilizācijas operatoriem, speciāliem pedagogiem, klientu apkalpošanas speciālistiem u.c. </t>
  </si>
  <si>
    <t>6) Rindas kodā 0000 īpaši pielāgota EKK sadaļa ārstniecības iestādes pamatlīdzekļu nolietojuma uzskaitei.</t>
  </si>
  <si>
    <t>7.Pašvaldību līdzekļi (norādīt mērķi)</t>
  </si>
  <si>
    <t>t.sk.komisijas maksas par izmantotajiem atvasinātajiem finanšu instrumentiem</t>
  </si>
  <si>
    <t>Ieņēmumi par nomas maksu</t>
  </si>
  <si>
    <t>Investīciju ieņēmumi</t>
  </si>
  <si>
    <t>Ieņēmumi par pētījumiem</t>
  </si>
  <si>
    <t>Pārējie</t>
  </si>
  <si>
    <t>Veļas mazgāšana</t>
  </si>
  <si>
    <t>Apsardzes pakalpojumi</t>
  </si>
  <si>
    <t>E.Gulbja laboratorijas analīzes</t>
  </si>
  <si>
    <t>Pārējie izdevumi</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</si>
</sst>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s>
  <fonts count="49">
    <font>
      <sz val="12"/>
      <name val="Arial"/>
      <family val="0"/>
    </font>
    <font>
      <sz val="11"/>
      <color indexed="8"/>
      <name val="Calibri"/>
      <family val="2"/>
    </font>
    <font>
      <sz val="12"/>
      <name val="Times New Roman"/>
      <family val="1"/>
    </font>
    <font>
      <sz val="10"/>
      <name val="Times New Roman"/>
      <family val="1"/>
    </font>
    <font>
      <b/>
      <sz val="10"/>
      <name val="Times New Roman"/>
      <family val="1"/>
    </font>
    <font>
      <b/>
      <sz val="12"/>
      <name val="Times New Roman"/>
      <family val="1"/>
    </font>
    <font>
      <sz val="11"/>
      <name val="Times New Roman"/>
      <family val="1"/>
    </font>
    <font>
      <i/>
      <sz val="11"/>
      <name val="Times New Roman"/>
      <family val="1"/>
    </font>
    <font>
      <b/>
      <sz val="11"/>
      <name val="Times New Roman"/>
      <family val="1"/>
    </font>
    <font>
      <b/>
      <i/>
      <sz val="11"/>
      <name val="Times New Roman"/>
      <family val="1"/>
    </font>
    <font>
      <b/>
      <u val="single"/>
      <sz val="11"/>
      <name val="Times New Roman"/>
      <family val="1"/>
    </font>
    <font>
      <b/>
      <sz val="14"/>
      <name val="Times New Roman"/>
      <family val="1"/>
    </font>
    <font>
      <vertAlign val="superscript"/>
      <sz val="11"/>
      <name val="Times New Roman"/>
      <family val="1"/>
    </font>
    <font>
      <i/>
      <vertAlign val="superscript"/>
      <sz val="11"/>
      <name val="Times New Roman"/>
      <family val="1"/>
    </font>
    <font>
      <i/>
      <u val="single"/>
      <sz val="11"/>
      <name val="Times New Roman"/>
      <family val="1"/>
    </font>
    <font>
      <b/>
      <u val="single"/>
      <sz val="10"/>
      <name val="Times New Roman"/>
      <family val="1"/>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theme="1"/>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bottom style="thin">
        <color indexed="8"/>
      </bottom>
    </border>
    <border>
      <left/>
      <right/>
      <top/>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color indexed="8"/>
      </right>
      <top style="thin"/>
      <bottom style="thin"/>
    </border>
    <border>
      <left style="thin">
        <color indexed="8"/>
      </left>
      <right/>
      <top style="thin">
        <color indexed="8"/>
      </top>
      <bottom style="thin"/>
    </border>
    <border>
      <left/>
      <right/>
      <top style="thin"/>
      <bottom style="thin"/>
    </border>
    <border>
      <left style="thin">
        <color indexed="8"/>
      </left>
      <right/>
      <top/>
      <bottom style="thin">
        <color indexed="8"/>
      </bottom>
    </border>
    <border>
      <left style="thin"/>
      <right style="thin">
        <color indexed="8"/>
      </right>
      <top style="thin">
        <color indexed="8"/>
      </top>
      <bottom style="thin">
        <color indexed="8"/>
      </bottom>
    </border>
    <border>
      <left style="thin"/>
      <right style="thin">
        <color indexed="8"/>
      </right>
      <top style="thin">
        <color indexed="8"/>
      </top>
      <bottom style="thin"/>
    </border>
    <border>
      <left style="thin"/>
      <right style="thin">
        <color indexed="8"/>
      </right>
      <top style="thin"/>
      <bottom style="thin"/>
    </border>
    <border>
      <left style="thin"/>
      <right style="thin">
        <color indexed="8"/>
      </right>
      <top/>
      <bottom style="thin">
        <color indexed="8"/>
      </bottom>
    </border>
    <border>
      <left style="thin">
        <color indexed="8"/>
      </left>
      <right style="thin">
        <color indexed="8"/>
      </right>
      <top style="thin">
        <color indexed="8"/>
      </top>
      <bottom/>
    </border>
    <border>
      <left style="thin"/>
      <right style="thin"/>
      <top style="thin"/>
      <bottom/>
    </border>
    <border>
      <left/>
      <right style="thin">
        <color indexed="8"/>
      </right>
      <top style="thin">
        <color indexed="8"/>
      </top>
      <bottom/>
    </border>
    <border>
      <left style="thin">
        <color indexed="8"/>
      </left>
      <right style="thin">
        <color indexed="8"/>
      </right>
      <top/>
      <bottom/>
    </border>
    <border>
      <left style="thin"/>
      <right/>
      <top style="thin"/>
      <bottom style="thin"/>
    </border>
    <border>
      <left/>
      <right style="thin"/>
      <top style="thin"/>
      <bottom style="thin"/>
    </border>
    <border>
      <left/>
      <right style="thin">
        <color indexed="8"/>
      </right>
      <top/>
      <bottom style="thin">
        <color indexed="8"/>
      </bottom>
    </border>
    <border>
      <left/>
      <right/>
      <top style="thin">
        <color indexed="8"/>
      </top>
      <bottom/>
    </border>
    <border>
      <left style="thin"/>
      <right/>
      <top style="thin"/>
      <bottom/>
    </border>
    <border>
      <left/>
      <right style="thin"/>
      <top style="thin"/>
      <bottom/>
    </border>
    <border>
      <left style="thin"/>
      <right/>
      <top/>
      <bottom style="thin"/>
    </border>
    <border>
      <left/>
      <right style="thin"/>
      <top/>
      <bottom style="thin"/>
    </border>
    <border>
      <left>
        <color indexed="63"/>
      </left>
      <right>
        <color indexed="63"/>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0" applyNumberFormat="0" applyFill="0" applyBorder="0" applyAlignment="0" applyProtection="0"/>
    <xf numFmtId="0" fontId="36" fillId="21" borderId="1" applyNumberFormat="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7"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44" fillId="0" borderId="6" applyNumberFormat="0" applyFill="0" applyAlignment="0" applyProtection="0"/>
    <xf numFmtId="0" fontId="45"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cellStyleXfs>
  <cellXfs count="135">
    <xf numFmtId="0" fontId="0" fillId="0" borderId="0" xfId="0" applyAlignment="1">
      <alignment/>
    </xf>
    <xf numFmtId="0" fontId="6" fillId="0" borderId="0" xfId="0" applyFont="1" applyFill="1" applyAlignment="1">
      <alignment/>
    </xf>
    <xf numFmtId="0" fontId="6" fillId="0" borderId="0" xfId="0" applyFont="1" applyFill="1" applyBorder="1" applyAlignment="1">
      <alignment horizontal="center" vertical="center" wrapText="1"/>
    </xf>
    <xf numFmtId="0" fontId="6" fillId="0" borderId="10" xfId="0" applyFont="1" applyFill="1" applyBorder="1" applyAlignment="1">
      <alignment vertical="center" wrapText="1"/>
    </xf>
    <xf numFmtId="0" fontId="8" fillId="0" borderId="10" xfId="0" applyFont="1" applyFill="1" applyBorder="1" applyAlignment="1">
      <alignment vertical="center" wrapText="1"/>
    </xf>
    <xf numFmtId="0" fontId="6" fillId="0" borderId="0" xfId="0" applyFont="1" applyFill="1" applyAlignment="1">
      <alignment horizontal="right"/>
    </xf>
    <xf numFmtId="0" fontId="6" fillId="0" borderId="0" xfId="0" applyFont="1" applyFill="1" applyBorder="1" applyAlignment="1">
      <alignment/>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0" xfId="0" applyFont="1" applyFill="1" applyAlignment="1">
      <alignment horizontal="center"/>
    </xf>
    <xf numFmtId="0" fontId="6" fillId="0" borderId="11" xfId="0" applyFont="1" applyFill="1" applyBorder="1" applyAlignment="1">
      <alignment horizontal="center" wrapText="1"/>
    </xf>
    <xf numFmtId="0" fontId="10" fillId="0" borderId="12" xfId="0" applyFont="1" applyFill="1" applyBorder="1" applyAlignment="1">
      <alignment horizontal="center" vertical="center" wrapText="1"/>
    </xf>
    <xf numFmtId="0" fontId="10" fillId="0" borderId="12" xfId="0" applyFont="1" applyFill="1" applyBorder="1" applyAlignment="1">
      <alignment vertical="center" wrapText="1"/>
    </xf>
    <xf numFmtId="0" fontId="8"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0" xfId="0" applyFont="1" applyFill="1" applyAlignment="1">
      <alignment/>
    </xf>
    <xf numFmtId="3" fontId="8" fillId="0" borderId="10"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wrapText="1"/>
    </xf>
    <xf numFmtId="3" fontId="8" fillId="0" borderId="12" xfId="0" applyNumberFormat="1" applyFont="1" applyBorder="1" applyAlignment="1">
      <alignment vertical="center" wrapText="1"/>
    </xf>
    <xf numFmtId="3" fontId="6" fillId="0" borderId="10" xfId="0" applyNumberFormat="1" applyFont="1" applyBorder="1" applyAlignment="1">
      <alignment vertical="center" wrapText="1"/>
    </xf>
    <xf numFmtId="3" fontId="7" fillId="0" borderId="10" xfId="0" applyNumberFormat="1" applyFont="1" applyBorder="1" applyAlignment="1">
      <alignment vertical="center" wrapText="1"/>
    </xf>
    <xf numFmtId="3" fontId="8" fillId="0" borderId="10" xfId="0" applyNumberFormat="1" applyFont="1" applyBorder="1" applyAlignment="1">
      <alignment vertical="center" wrapText="1"/>
    </xf>
    <xf numFmtId="3" fontId="6" fillId="0" borderId="10" xfId="0" applyNumberFormat="1" applyFont="1" applyFill="1" applyBorder="1" applyAlignment="1">
      <alignment vertical="center" wrapText="1"/>
    </xf>
    <xf numFmtId="3" fontId="8" fillId="0" borderId="10"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0" fillId="33" borderId="10" xfId="0" applyFont="1" applyFill="1" applyBorder="1" applyAlignment="1">
      <alignment vertical="center" wrapText="1"/>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6" fillId="33" borderId="10" xfId="0" applyFont="1" applyFill="1" applyBorder="1" applyAlignment="1">
      <alignment vertical="center" wrapText="1"/>
    </xf>
    <xf numFmtId="0" fontId="7" fillId="0" borderId="10" xfId="0" applyFont="1" applyBorder="1" applyAlignment="1">
      <alignment horizontal="right" vertical="center" wrapText="1"/>
    </xf>
    <xf numFmtId="0" fontId="7" fillId="33" borderId="10" xfId="0" applyFont="1" applyFill="1" applyBorder="1" applyAlignment="1">
      <alignment vertical="center" wrapText="1"/>
    </xf>
    <xf numFmtId="0" fontId="7" fillId="0" borderId="10" xfId="0" applyFont="1" applyBorder="1" applyAlignment="1">
      <alignment vertical="center" wrapText="1"/>
    </xf>
    <xf numFmtId="0" fontId="8" fillId="0" borderId="10" xfId="0" applyFont="1" applyBorder="1" applyAlignment="1">
      <alignment horizontal="left" vertical="center" wrapText="1"/>
    </xf>
    <xf numFmtId="0" fontId="10" fillId="0" borderId="10" xfId="0" applyFont="1" applyBorder="1" applyAlignment="1">
      <alignment vertical="center" wrapText="1"/>
    </xf>
    <xf numFmtId="0" fontId="8" fillId="33" borderId="10" xfId="0" applyFont="1" applyFill="1" applyBorder="1" applyAlignment="1">
      <alignment horizontal="center" vertical="center" wrapText="1"/>
    </xf>
    <xf numFmtId="0" fontId="8" fillId="33" borderId="10" xfId="0" applyFont="1" applyFill="1" applyBorder="1" applyAlignment="1">
      <alignment vertical="center" wrapText="1"/>
    </xf>
    <xf numFmtId="0" fontId="7" fillId="0" borderId="0" xfId="0" applyFont="1" applyFill="1" applyBorder="1" applyAlignment="1">
      <alignment wrapText="1"/>
    </xf>
    <xf numFmtId="0" fontId="6" fillId="0" borderId="13" xfId="0" applyFont="1" applyFill="1" applyBorder="1" applyAlignment="1">
      <alignment/>
    </xf>
    <xf numFmtId="0" fontId="14" fillId="0" borderId="0" xfId="0" applyFont="1" applyFill="1" applyBorder="1" applyAlignment="1">
      <alignment/>
    </xf>
    <xf numFmtId="0" fontId="7" fillId="0" borderId="0" xfId="0" applyFont="1" applyAlignment="1">
      <alignment vertical="center" wrapText="1"/>
    </xf>
    <xf numFmtId="0" fontId="6" fillId="0" borderId="14" xfId="0" applyFont="1" applyFill="1" applyBorder="1" applyAlignment="1">
      <alignment vertical="center" wrapText="1"/>
    </xf>
    <xf numFmtId="3" fontId="6" fillId="0" borderId="15" xfId="0" applyNumberFormat="1" applyFont="1" applyBorder="1" applyAlignment="1">
      <alignment horizontal="center" vertical="center" wrapText="1"/>
    </xf>
    <xf numFmtId="3" fontId="8" fillId="0" borderId="15" xfId="0" applyNumberFormat="1" applyFont="1" applyFill="1" applyBorder="1" applyAlignment="1">
      <alignment horizontal="center" vertical="center" wrapText="1"/>
    </xf>
    <xf numFmtId="0" fontId="6" fillId="0" borderId="0" xfId="0" applyFont="1" applyAlignment="1">
      <alignment wrapText="1"/>
    </xf>
    <xf numFmtId="0" fontId="6" fillId="0" borderId="16" xfId="0" applyFont="1" applyFill="1" applyBorder="1" applyAlignment="1">
      <alignment horizontal="center" vertical="center" wrapText="1"/>
    </xf>
    <xf numFmtId="0" fontId="6" fillId="0" borderId="13" xfId="0" applyFont="1" applyBorder="1" applyAlignment="1">
      <alignment wrapText="1"/>
    </xf>
    <xf numFmtId="0" fontId="6" fillId="0" borderId="17"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6" fillId="0" borderId="18" xfId="0" applyFont="1" applyBorder="1" applyAlignment="1">
      <alignment vertical="center"/>
    </xf>
    <xf numFmtId="0" fontId="6" fillId="0" borderId="19" xfId="0" applyFont="1" applyBorder="1" applyAlignment="1">
      <alignment vertical="center" wrapText="1"/>
    </xf>
    <xf numFmtId="0" fontId="8" fillId="0" borderId="20" xfId="0" applyFont="1" applyFill="1" applyBorder="1" applyAlignment="1">
      <alignment vertical="center" wrapText="1"/>
    </xf>
    <xf numFmtId="3" fontId="6" fillId="0" borderId="21" xfId="0" applyNumberFormat="1" applyFont="1" applyBorder="1" applyAlignment="1">
      <alignment vertical="center" wrapText="1"/>
    </xf>
    <xf numFmtId="3" fontId="7" fillId="0" borderId="21" xfId="0" applyNumberFormat="1" applyFont="1" applyBorder="1" applyAlignment="1">
      <alignment vertical="center" wrapText="1"/>
    </xf>
    <xf numFmtId="3" fontId="7" fillId="0" borderId="22" xfId="0" applyNumberFormat="1" applyFont="1" applyBorder="1" applyAlignment="1">
      <alignment vertical="center" wrapText="1"/>
    </xf>
    <xf numFmtId="3" fontId="7" fillId="0" borderId="23" xfId="0" applyNumberFormat="1" applyFont="1" applyBorder="1" applyAlignment="1">
      <alignment vertical="center" wrapText="1"/>
    </xf>
    <xf numFmtId="3" fontId="6" fillId="0" borderId="24" xfId="0" applyNumberFormat="1" applyFont="1" applyBorder="1" applyAlignment="1">
      <alignment vertical="center" wrapText="1"/>
    </xf>
    <xf numFmtId="3" fontId="7" fillId="0" borderId="15" xfId="0" applyNumberFormat="1" applyFont="1" applyBorder="1" applyAlignment="1">
      <alignment vertical="center" wrapText="1"/>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vertical="center" wrapText="1"/>
    </xf>
    <xf numFmtId="0" fontId="7" fillId="0" borderId="11" xfId="0" applyFont="1" applyBorder="1" applyAlignment="1">
      <alignment horizontal="right" vertical="center" wrapText="1"/>
    </xf>
    <xf numFmtId="0" fontId="7" fillId="0" borderId="11" xfId="0" applyFont="1" applyBorder="1" applyAlignment="1">
      <alignment vertical="center" wrapText="1"/>
    </xf>
    <xf numFmtId="0" fontId="8" fillId="0" borderId="11" xfId="0" applyFont="1" applyBorder="1" applyAlignment="1">
      <alignment horizontal="center" vertical="center" wrapText="1"/>
    </xf>
    <xf numFmtId="0" fontId="8" fillId="0" borderId="11" xfId="0" applyFont="1" applyBorder="1" applyAlignment="1">
      <alignment vertical="center" wrapText="1"/>
    </xf>
    <xf numFmtId="3" fontId="6" fillId="0" borderId="15" xfId="0" applyNumberFormat="1" applyFont="1" applyBorder="1" applyAlignment="1">
      <alignment vertical="center" wrapText="1"/>
    </xf>
    <xf numFmtId="0" fontId="8" fillId="0" borderId="26" xfId="0" applyFont="1" applyBorder="1" applyAlignment="1">
      <alignment horizontal="center" vertical="center" wrapText="1"/>
    </xf>
    <xf numFmtId="0" fontId="8" fillId="0" borderId="26" xfId="0" applyFont="1" applyBorder="1" applyAlignment="1">
      <alignment vertical="center" wrapText="1"/>
    </xf>
    <xf numFmtId="3" fontId="7" fillId="0" borderId="27" xfId="0" applyNumberFormat="1" applyFont="1" applyBorder="1" applyAlignment="1">
      <alignment vertical="center" wrapText="1"/>
    </xf>
    <xf numFmtId="0" fontId="10" fillId="0" borderId="12" xfId="0" applyFont="1" applyBorder="1" applyAlignment="1">
      <alignment horizontal="center" vertical="center" wrapText="1"/>
    </xf>
    <xf numFmtId="0" fontId="10" fillId="0" borderId="12" xfId="0" applyFont="1" applyBorder="1" applyAlignment="1">
      <alignment vertical="center" wrapText="1"/>
    </xf>
    <xf numFmtId="3" fontId="6" fillId="0" borderId="11" xfId="0" applyNumberFormat="1" applyFont="1" applyBorder="1" applyAlignment="1">
      <alignment vertical="center" wrapText="1"/>
    </xf>
    <xf numFmtId="0" fontId="10" fillId="0" borderId="0" xfId="0" applyFont="1" applyAlignment="1">
      <alignment vertical="center" wrapText="1"/>
    </xf>
    <xf numFmtId="0" fontId="10" fillId="0" borderId="10" xfId="0" applyFont="1" applyBorder="1" applyAlignment="1" quotePrefix="1">
      <alignment horizontal="center" vertical="center" wrapText="1"/>
    </xf>
    <xf numFmtId="0" fontId="8" fillId="0" borderId="10" xfId="0" applyFont="1" applyBorder="1" applyAlignment="1" quotePrefix="1">
      <alignment horizontal="center" vertical="center" wrapText="1"/>
    </xf>
    <xf numFmtId="0" fontId="6" fillId="0" borderId="10" xfId="0" applyFont="1" applyBorder="1" applyAlignment="1" quotePrefix="1">
      <alignment horizontal="center" vertical="center" wrapText="1"/>
    </xf>
    <xf numFmtId="0" fontId="6" fillId="0" borderId="25" xfId="0" applyFont="1" applyBorder="1" applyAlignment="1" quotePrefix="1">
      <alignment horizontal="center" vertical="center" wrapText="1"/>
    </xf>
    <xf numFmtId="0" fontId="6" fillId="0" borderId="25" xfId="0" applyFont="1" applyFill="1" applyBorder="1" applyAlignment="1">
      <alignment vertical="center" wrapText="1"/>
    </xf>
    <xf numFmtId="3" fontId="10" fillId="0" borderId="11" xfId="0" applyNumberFormat="1" applyFont="1" applyBorder="1" applyAlignment="1">
      <alignment horizontal="center" vertical="center" wrapText="1"/>
    </xf>
    <xf numFmtId="0" fontId="10" fillId="0" borderId="11" xfId="0" applyFont="1" applyBorder="1" applyAlignment="1">
      <alignment vertical="center" wrapText="1"/>
    </xf>
    <xf numFmtId="3" fontId="15" fillId="0" borderId="11" xfId="0" applyNumberFormat="1" applyFont="1" applyBorder="1" applyAlignment="1">
      <alignment horizontal="center" vertical="center" wrapText="1"/>
    </xf>
    <xf numFmtId="0" fontId="5" fillId="0" borderId="11" xfId="0" applyFont="1" applyBorder="1" applyAlignment="1">
      <alignment vertical="center" wrapText="1"/>
    </xf>
    <xf numFmtId="0" fontId="2" fillId="0" borderId="11" xfId="0" applyFont="1" applyBorder="1" applyAlignment="1">
      <alignment horizontal="center" vertical="center" wrapText="1"/>
    </xf>
    <xf numFmtId="0" fontId="7" fillId="0" borderId="0" xfId="0" applyFont="1" applyAlignment="1">
      <alignment/>
    </xf>
    <xf numFmtId="0" fontId="7" fillId="0" borderId="25" xfId="0" applyFont="1" applyBorder="1" applyAlignment="1">
      <alignment horizontal="right" vertical="center" wrapText="1"/>
    </xf>
    <xf numFmtId="0" fontId="7" fillId="0" borderId="25" xfId="0" applyFont="1" applyBorder="1" applyAlignment="1">
      <alignment vertical="center" wrapText="1"/>
    </xf>
    <xf numFmtId="3" fontId="6" fillId="0" borderId="25" xfId="0" applyNumberFormat="1" applyFont="1" applyBorder="1" applyAlignment="1">
      <alignment vertical="center" wrapText="1"/>
    </xf>
    <xf numFmtId="3" fontId="8" fillId="0" borderId="28" xfId="0" applyNumberFormat="1" applyFont="1" applyBorder="1" applyAlignment="1">
      <alignment vertical="center" wrapText="1"/>
    </xf>
    <xf numFmtId="0" fontId="6" fillId="0" borderId="12" xfId="0" applyFont="1" applyBorder="1" applyAlignment="1">
      <alignment horizontal="center" vertical="center" wrapText="1"/>
    </xf>
    <xf numFmtId="0" fontId="6" fillId="0" borderId="12" xfId="0" applyFont="1" applyBorder="1" applyAlignment="1">
      <alignment vertical="center" wrapText="1"/>
    </xf>
    <xf numFmtId="3" fontId="6" fillId="0" borderId="12" xfId="0" applyNumberFormat="1" applyFont="1" applyBorder="1" applyAlignment="1">
      <alignment vertical="center" wrapText="1"/>
    </xf>
    <xf numFmtId="3" fontId="8" fillId="0" borderId="11" xfId="0" applyNumberFormat="1" applyFont="1" applyBorder="1" applyAlignment="1">
      <alignment vertical="center" wrapText="1"/>
    </xf>
    <xf numFmtId="0" fontId="6" fillId="0" borderId="10" xfId="0" applyFont="1" applyFill="1" applyBorder="1" applyAlignment="1">
      <alignment horizontal="center" vertical="center" wrapText="1"/>
    </xf>
    <xf numFmtId="0" fontId="7" fillId="0" borderId="29" xfId="0" applyFont="1" applyFill="1" applyBorder="1" applyAlignment="1">
      <alignment horizontal="left" vertical="center" wrapText="1"/>
    </xf>
    <xf numFmtId="0" fontId="0" fillId="0" borderId="30" xfId="0" applyBorder="1" applyAlignment="1">
      <alignment horizontal="left" vertical="center" wrapText="1"/>
    </xf>
    <xf numFmtId="0" fontId="7" fillId="0" borderId="0" xfId="0" applyFont="1" applyFill="1" applyBorder="1" applyAlignment="1">
      <alignment horizontal="center" wrapText="1"/>
    </xf>
    <xf numFmtId="3" fontId="8" fillId="0" borderId="11" xfId="0" applyNumberFormat="1" applyFont="1" applyBorder="1" applyAlignment="1">
      <alignment horizontal="center" vertical="center" wrapText="1"/>
    </xf>
    <xf numFmtId="0" fontId="6" fillId="0" borderId="0" xfId="0" applyFont="1" applyFill="1" applyBorder="1" applyAlignment="1">
      <alignment wrapText="1"/>
    </xf>
    <xf numFmtId="3" fontId="7" fillId="0" borderId="11" xfId="0" applyNumberFormat="1" applyFont="1" applyBorder="1" applyAlignment="1">
      <alignment horizontal="center" vertical="center" wrapText="1"/>
    </xf>
    <xf numFmtId="0" fontId="7" fillId="0" borderId="11" xfId="0" applyFont="1" applyFill="1" applyBorder="1" applyAlignment="1">
      <alignment horizontal="left" vertical="center" wrapText="1"/>
    </xf>
    <xf numFmtId="0" fontId="0" fillId="0" borderId="11" xfId="0" applyBorder="1" applyAlignment="1">
      <alignment horizontal="left" vertical="center" wrapText="1"/>
    </xf>
    <xf numFmtId="0" fontId="8" fillId="0" borderId="11" xfId="0" applyFont="1" applyFill="1" applyBorder="1" applyAlignment="1">
      <alignment vertical="center" wrapText="1"/>
    </xf>
    <xf numFmtId="0" fontId="7" fillId="0" borderId="0" xfId="0" applyFont="1" applyFill="1" applyBorder="1" applyAlignment="1">
      <alignment wrapText="1"/>
    </xf>
    <xf numFmtId="0" fontId="7" fillId="0" borderId="0" xfId="0" applyFont="1" applyAlignment="1">
      <alignment horizontal="left" wrapText="1"/>
    </xf>
    <xf numFmtId="0" fontId="6" fillId="0" borderId="11" xfId="0" applyFont="1" applyFill="1" applyBorder="1" applyAlignment="1">
      <alignment vertical="center" wrapText="1"/>
    </xf>
    <xf numFmtId="3" fontId="7" fillId="0" borderId="20" xfId="0" applyNumberFormat="1" applyFont="1" applyBorder="1" applyAlignment="1">
      <alignment horizontal="center" vertical="center" wrapText="1"/>
    </xf>
    <xf numFmtId="3" fontId="7" fillId="0" borderId="31" xfId="0" applyNumberFormat="1" applyFont="1" applyBorder="1" applyAlignment="1">
      <alignment horizontal="center" vertical="center" wrapText="1"/>
    </xf>
    <xf numFmtId="3" fontId="7" fillId="0" borderId="11" xfId="0" applyNumberFormat="1" applyFont="1" applyFill="1" applyBorder="1" applyAlignment="1">
      <alignment horizontal="center" vertical="center" wrapText="1"/>
    </xf>
    <xf numFmtId="0" fontId="5" fillId="0" borderId="0" xfId="0" applyFont="1" applyBorder="1" applyAlignment="1">
      <alignment vertical="center" wrapText="1"/>
    </xf>
    <xf numFmtId="0" fontId="0" fillId="0" borderId="0" xfId="0" applyBorder="1" applyAlignment="1">
      <alignment vertical="center" wrapText="1"/>
    </xf>
    <xf numFmtId="0" fontId="0" fillId="0" borderId="32" xfId="0" applyBorder="1" applyAlignment="1">
      <alignment vertical="center" wrapText="1"/>
    </xf>
    <xf numFmtId="0" fontId="11" fillId="0" borderId="0" xfId="0" applyFont="1" applyFill="1" applyBorder="1" applyAlignment="1">
      <alignment horizontal="center" vertical="center" wrapText="1"/>
    </xf>
    <xf numFmtId="3" fontId="8" fillId="0" borderId="11" xfId="0" applyNumberFormat="1" applyFont="1" applyFill="1" applyBorder="1" applyAlignment="1">
      <alignment horizontal="center" vertical="center" wrapText="1"/>
    </xf>
    <xf numFmtId="3" fontId="6" fillId="0" borderId="11" xfId="0" applyNumberFormat="1" applyFont="1" applyBorder="1" applyAlignment="1">
      <alignment horizontal="center" vertical="center" wrapText="1"/>
    </xf>
    <xf numFmtId="0" fontId="5" fillId="0" borderId="0" xfId="0" applyFont="1" applyFill="1" applyBorder="1" applyAlignment="1">
      <alignment vertical="center" wrapText="1"/>
    </xf>
    <xf numFmtId="0" fontId="6" fillId="0" borderId="11"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4" fillId="0" borderId="3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3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6" xfId="0" applyFont="1" applyBorder="1" applyAlignment="1">
      <alignment horizontal="center" vertical="center" wrapText="1"/>
    </xf>
    <xf numFmtId="0" fontId="6" fillId="0" borderId="14"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15" xfId="0" applyFont="1" applyFill="1" applyBorder="1" applyAlignment="1">
      <alignment horizontal="center" vertical="center" wrapText="1"/>
    </xf>
  </cellXfs>
  <cellStyles count="47">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Ievade" xfId="35"/>
    <cellStyle name="Izcēlums (1. veids)" xfId="36"/>
    <cellStyle name="Izcēlums (2. veids)" xfId="37"/>
    <cellStyle name="Izcēlums (3. veids)" xfId="38"/>
    <cellStyle name="Izcēlums (4. veids)" xfId="39"/>
    <cellStyle name="Izcēlums (5. veids)" xfId="40"/>
    <cellStyle name="Izcēlums (6. veids)" xfId="41"/>
    <cellStyle name="Izvade" xfId="42"/>
    <cellStyle name="Comma" xfId="43"/>
    <cellStyle name="Comma [0]" xfId="44"/>
    <cellStyle name="Kopsumma" xfId="45"/>
    <cellStyle name="Labs" xfId="46"/>
    <cellStyle name="Neitrāls" xfId="47"/>
    <cellStyle name="Nosaukums" xfId="48"/>
    <cellStyle name="Paskaidrojošs teksts" xfId="49"/>
    <cellStyle name="Pārbaudes šūna" xfId="50"/>
    <cellStyle name="Piezīme" xfId="51"/>
    <cellStyle name="Percent" xfId="52"/>
    <cellStyle name="Saistīta šūna" xfId="53"/>
    <cellStyle name="Slikts" xfId="54"/>
    <cellStyle name="Currency" xfId="55"/>
    <cellStyle name="Currency [0]" xfId="56"/>
    <cellStyle name="Virsraksts 1" xfId="57"/>
    <cellStyle name="Virsraksts 2" xfId="58"/>
    <cellStyle name="Virsraksts 3" xfId="59"/>
    <cellStyle name="Virsraksts 4"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46"/>
  <sheetViews>
    <sheetView tabSelected="1" zoomScalePageLayoutView="0" workbookViewId="0" topLeftCell="A120">
      <selection activeCell="N50" sqref="N50"/>
    </sheetView>
  </sheetViews>
  <sheetFormatPr defaultColWidth="8.88671875" defaultRowHeight="15"/>
  <cols>
    <col min="1" max="1" width="7.77734375" style="1" customWidth="1"/>
    <col min="2" max="2" width="40.5546875" style="1" customWidth="1"/>
    <col min="3" max="3" width="12.77734375" style="1" customWidth="1"/>
    <col min="4" max="4" width="9.4453125" style="1" customWidth="1"/>
    <col min="5" max="5" width="12.6640625" style="1" customWidth="1"/>
    <col min="6" max="6" width="11.4453125" style="1" customWidth="1"/>
    <col min="7" max="7" width="12.10546875" style="1" customWidth="1"/>
    <col min="8" max="8" width="10.21484375" style="1" customWidth="1"/>
    <col min="9" max="9" width="11.99609375" style="1" customWidth="1"/>
    <col min="10" max="10" width="10.77734375" style="1" customWidth="1"/>
    <col min="11" max="11" width="12.6640625" style="1" customWidth="1"/>
    <col min="12" max="12" width="9.4453125" style="1" customWidth="1"/>
    <col min="13" max="13" width="12.3359375" style="1" customWidth="1"/>
    <col min="14" max="14" width="9.4453125" style="1" customWidth="1"/>
    <col min="15" max="15" width="0" style="1" hidden="1" customWidth="1"/>
    <col min="16" max="16384" width="8.88671875" style="1" customWidth="1"/>
  </cols>
  <sheetData>
    <row r="1" spans="1:14" s="6" customFormat="1" ht="18.75" customHeight="1">
      <c r="A1" s="115" t="s">
        <v>2</v>
      </c>
      <c r="B1" s="115"/>
      <c r="C1" s="115"/>
      <c r="D1" s="115"/>
      <c r="E1" s="115"/>
      <c r="F1" s="115"/>
      <c r="G1" s="115"/>
      <c r="H1" s="115"/>
      <c r="I1" s="115"/>
      <c r="J1" s="115"/>
      <c r="K1" s="115"/>
      <c r="L1" s="115"/>
      <c r="M1" s="115"/>
      <c r="N1" s="115"/>
    </row>
    <row r="2" spans="1:14" ht="9" customHeight="1">
      <c r="A2" s="2"/>
      <c r="B2" s="2"/>
      <c r="C2" s="2"/>
      <c r="D2" s="2"/>
      <c r="E2" s="2"/>
      <c r="F2" s="2"/>
      <c r="G2" s="2"/>
      <c r="H2" s="2"/>
      <c r="I2" s="2"/>
      <c r="J2" s="2"/>
      <c r="K2" s="2"/>
      <c r="L2" s="2"/>
      <c r="M2" s="2"/>
      <c r="N2" s="2"/>
    </row>
    <row r="3" spans="1:14" ht="15">
      <c r="A3" s="7" t="s">
        <v>78</v>
      </c>
      <c r="C3" s="7"/>
      <c r="D3" s="7"/>
      <c r="E3" s="7"/>
      <c r="F3" s="7"/>
      <c r="G3" s="7"/>
      <c r="H3" s="7"/>
      <c r="I3" s="7"/>
      <c r="J3" s="7"/>
      <c r="K3" s="7"/>
      <c r="L3" s="7"/>
      <c r="M3" s="8"/>
      <c r="N3" s="8"/>
    </row>
    <row r="4" spans="1:14" ht="15">
      <c r="A4" s="7" t="s">
        <v>115</v>
      </c>
      <c r="C4" s="7"/>
      <c r="D4" s="7"/>
      <c r="E4" s="7"/>
      <c r="F4" s="7"/>
      <c r="G4" s="7"/>
      <c r="H4" s="7"/>
      <c r="I4" s="7"/>
      <c r="J4" s="7"/>
      <c r="K4" s="7"/>
      <c r="L4" s="7"/>
      <c r="M4" s="8"/>
      <c r="N4" s="8"/>
    </row>
    <row r="5" spans="1:14" ht="15">
      <c r="A5" s="7" t="s">
        <v>114</v>
      </c>
      <c r="C5" s="7"/>
      <c r="D5" s="7"/>
      <c r="E5" s="7"/>
      <c r="F5" s="7"/>
      <c r="G5" s="7"/>
      <c r="H5" s="7"/>
      <c r="I5" s="7"/>
      <c r="J5" s="7"/>
      <c r="K5" s="7"/>
      <c r="L5" s="7"/>
      <c r="M5" s="8"/>
      <c r="N5" s="8"/>
    </row>
    <row r="6" spans="3:14" ht="15">
      <c r="C6" s="42"/>
      <c r="D6" s="42"/>
      <c r="E6" s="42"/>
      <c r="F6" s="42"/>
      <c r="G6" s="42"/>
      <c r="H6" s="42"/>
      <c r="N6" s="5" t="s">
        <v>66</v>
      </c>
    </row>
    <row r="7" spans="1:14" ht="32.25" customHeight="1">
      <c r="A7" s="119" t="s">
        <v>5</v>
      </c>
      <c r="B7" s="119" t="s">
        <v>58</v>
      </c>
      <c r="C7" s="129" t="s">
        <v>121</v>
      </c>
      <c r="D7" s="130"/>
      <c r="E7" s="130"/>
      <c r="F7" s="130"/>
      <c r="G7" s="130"/>
      <c r="H7" s="131"/>
      <c r="I7" s="123" t="s">
        <v>131</v>
      </c>
      <c r="J7" s="124"/>
      <c r="K7" s="123" t="s">
        <v>132</v>
      </c>
      <c r="L7" s="124"/>
      <c r="M7" s="127" t="s">
        <v>77</v>
      </c>
      <c r="N7" s="124"/>
    </row>
    <row r="8" spans="1:14" ht="66.75" customHeight="1">
      <c r="A8" s="119"/>
      <c r="B8" s="119"/>
      <c r="C8" s="122" t="s">
        <v>75</v>
      </c>
      <c r="D8" s="122"/>
      <c r="E8" s="122" t="s">
        <v>130</v>
      </c>
      <c r="F8" s="122"/>
      <c r="G8" s="128" t="s">
        <v>76</v>
      </c>
      <c r="H8" s="128"/>
      <c r="I8" s="125"/>
      <c r="J8" s="126"/>
      <c r="K8" s="125"/>
      <c r="L8" s="126"/>
      <c r="M8" s="125"/>
      <c r="N8" s="126"/>
    </row>
    <row r="9" spans="1:14" s="10" customFormat="1" ht="45.75" customHeight="1">
      <c r="A9" s="119"/>
      <c r="B9" s="119"/>
      <c r="C9" s="9" t="s">
        <v>3</v>
      </c>
      <c r="D9" s="9" t="s">
        <v>1</v>
      </c>
      <c r="E9" s="9" t="s">
        <v>3</v>
      </c>
      <c r="F9" s="9" t="s">
        <v>1</v>
      </c>
      <c r="G9" s="9" t="s">
        <v>3</v>
      </c>
      <c r="H9" s="9" t="s">
        <v>1</v>
      </c>
      <c r="I9" s="9" t="s">
        <v>3</v>
      </c>
      <c r="J9" s="9" t="s">
        <v>1</v>
      </c>
      <c r="K9" s="9" t="s">
        <v>3</v>
      </c>
      <c r="L9" s="9" t="s">
        <v>1</v>
      </c>
      <c r="M9" s="9" t="s">
        <v>3</v>
      </c>
      <c r="N9" s="9" t="s">
        <v>6</v>
      </c>
    </row>
    <row r="10" spans="1:14" s="10" customFormat="1" ht="15">
      <c r="A10" s="11">
        <v>1</v>
      </c>
      <c r="B10" s="11">
        <v>2</v>
      </c>
      <c r="C10" s="11">
        <v>3</v>
      </c>
      <c r="D10" s="11">
        <v>4</v>
      </c>
      <c r="E10" s="11">
        <v>5</v>
      </c>
      <c r="F10" s="11">
        <v>6</v>
      </c>
      <c r="G10" s="11" t="s">
        <v>16</v>
      </c>
      <c r="H10" s="11" t="s">
        <v>17</v>
      </c>
      <c r="I10" s="11">
        <v>9</v>
      </c>
      <c r="J10" s="11">
        <v>10</v>
      </c>
      <c r="K10" s="11">
        <v>11</v>
      </c>
      <c r="L10" s="11">
        <v>12</v>
      </c>
      <c r="M10" s="11">
        <v>13</v>
      </c>
      <c r="N10" s="11">
        <v>14</v>
      </c>
    </row>
    <row r="11" spans="1:14" ht="15">
      <c r="A11" s="12">
        <v>1000</v>
      </c>
      <c r="B11" s="13" t="s">
        <v>18</v>
      </c>
      <c r="C11" s="20">
        <f aca="true" t="shared" si="0" ref="C11:M11">C12+C20</f>
        <v>5709028.82</v>
      </c>
      <c r="D11" s="20">
        <f t="shared" si="0"/>
        <v>6074815.25</v>
      </c>
      <c r="E11" s="20">
        <f t="shared" si="0"/>
        <v>570577.4</v>
      </c>
      <c r="F11" s="20">
        <f t="shared" si="0"/>
        <v>587048.27</v>
      </c>
      <c r="G11" s="20">
        <f t="shared" si="0"/>
        <v>6279606.220000001</v>
      </c>
      <c r="H11" s="20">
        <f t="shared" si="0"/>
        <v>6661863.87</v>
      </c>
      <c r="I11" s="20">
        <f t="shared" si="0"/>
        <v>163008.81</v>
      </c>
      <c r="J11" s="20">
        <f t="shared" si="0"/>
        <v>181696.97999999998</v>
      </c>
      <c r="K11" s="20">
        <f t="shared" si="0"/>
        <v>0</v>
      </c>
      <c r="L11" s="20">
        <f t="shared" si="0"/>
        <v>0</v>
      </c>
      <c r="M11" s="20">
        <f t="shared" si="0"/>
        <v>8337342.88</v>
      </c>
      <c r="N11" s="20">
        <f>N12+N20</f>
        <v>8448840</v>
      </c>
    </row>
    <row r="12" spans="1:14" ht="18" customHeight="1">
      <c r="A12" s="14">
        <v>1100</v>
      </c>
      <c r="B12" s="4" t="s">
        <v>61</v>
      </c>
      <c r="C12" s="21">
        <f aca="true" t="shared" si="1" ref="C12:N12">C13+C14+C15+C16+C17+C18+C19</f>
        <v>4615664.86</v>
      </c>
      <c r="D12" s="21">
        <f t="shared" si="1"/>
        <v>4866998.65</v>
      </c>
      <c r="E12" s="21">
        <f t="shared" si="1"/>
        <v>461303.3</v>
      </c>
      <c r="F12" s="21">
        <f t="shared" si="1"/>
        <v>470329.22</v>
      </c>
      <c r="G12" s="21">
        <f t="shared" si="1"/>
        <v>5076968.16</v>
      </c>
      <c r="H12" s="21">
        <f t="shared" si="1"/>
        <v>5337327.87</v>
      </c>
      <c r="I12" s="21">
        <f t="shared" si="1"/>
        <v>131790.2</v>
      </c>
      <c r="J12" s="21">
        <f t="shared" si="1"/>
        <v>145571.33</v>
      </c>
      <c r="K12" s="21">
        <f t="shared" si="1"/>
        <v>0</v>
      </c>
      <c r="L12" s="21">
        <f t="shared" si="1"/>
        <v>0</v>
      </c>
      <c r="M12" s="21">
        <f>M13+M14+M15+M16+M17+M18+M19</f>
        <v>6740617.67</v>
      </c>
      <c r="N12" s="21">
        <f t="shared" si="1"/>
        <v>6769011</v>
      </c>
    </row>
    <row r="13" spans="1:14" ht="25.5" customHeight="1">
      <c r="A13" s="15">
        <v>1110</v>
      </c>
      <c r="B13" s="3" t="s">
        <v>19</v>
      </c>
      <c r="C13" s="21">
        <v>4615664.86</v>
      </c>
      <c r="D13" s="21">
        <v>4866998.65</v>
      </c>
      <c r="E13" s="21">
        <v>461303.3</v>
      </c>
      <c r="F13" s="21">
        <v>470329.22</v>
      </c>
      <c r="G13" s="20">
        <f>C13+E13</f>
        <v>5076968.16</v>
      </c>
      <c r="H13" s="20">
        <f>D13+F13</f>
        <v>5337327.87</v>
      </c>
      <c r="I13" s="21">
        <v>131790.2</v>
      </c>
      <c r="J13" s="21">
        <v>145571.33</v>
      </c>
      <c r="K13" s="21"/>
      <c r="L13" s="21"/>
      <c r="M13" s="21">
        <v>6740617.67</v>
      </c>
      <c r="N13" s="21">
        <v>6769011</v>
      </c>
    </row>
    <row r="14" spans="1:14" ht="57" customHeight="1">
      <c r="A14" s="15">
        <v>1120</v>
      </c>
      <c r="B14" s="45" t="s">
        <v>124</v>
      </c>
      <c r="C14" s="56"/>
      <c r="D14" s="21"/>
      <c r="E14" s="21"/>
      <c r="F14" s="21"/>
      <c r="G14" s="20">
        <f aca="true" t="shared" si="2" ref="G14:G19">C14+E14</f>
        <v>0</v>
      </c>
      <c r="H14" s="20">
        <f aca="true" t="shared" si="3" ref="H14:H19">D14+F14</f>
        <v>0</v>
      </c>
      <c r="I14" s="21"/>
      <c r="J14" s="21"/>
      <c r="K14" s="21"/>
      <c r="L14" s="21"/>
      <c r="M14" s="21"/>
      <c r="N14" s="21"/>
    </row>
    <row r="15" spans="1:14" s="16" customFormat="1" ht="24.75" customHeight="1">
      <c r="A15" s="15">
        <v>1130</v>
      </c>
      <c r="B15" s="45" t="s">
        <v>112</v>
      </c>
      <c r="C15" s="56"/>
      <c r="D15" s="21"/>
      <c r="E15" s="21"/>
      <c r="F15" s="21"/>
      <c r="G15" s="20">
        <f t="shared" si="2"/>
        <v>0</v>
      </c>
      <c r="H15" s="20">
        <f t="shared" si="3"/>
        <v>0</v>
      </c>
      <c r="I15" s="21"/>
      <c r="J15" s="21"/>
      <c r="K15" s="21"/>
      <c r="L15" s="21"/>
      <c r="M15" s="21"/>
      <c r="N15" s="21"/>
    </row>
    <row r="16" spans="1:14" s="16" customFormat="1" ht="18">
      <c r="A16" s="15">
        <v>1140</v>
      </c>
      <c r="B16" s="53" t="s">
        <v>122</v>
      </c>
      <c r="C16" s="57"/>
      <c r="D16" s="22"/>
      <c r="E16" s="22"/>
      <c r="F16" s="22"/>
      <c r="G16" s="20">
        <f t="shared" si="2"/>
        <v>0</v>
      </c>
      <c r="H16" s="20">
        <f t="shared" si="3"/>
        <v>0</v>
      </c>
      <c r="I16" s="22"/>
      <c r="J16" s="22"/>
      <c r="K16" s="22"/>
      <c r="L16" s="22"/>
      <c r="M16" s="22"/>
      <c r="N16" s="22"/>
    </row>
    <row r="17" spans="1:14" s="16" customFormat="1" ht="15" customHeight="1">
      <c r="A17" s="49">
        <v>1150</v>
      </c>
      <c r="B17" s="50" t="s">
        <v>133</v>
      </c>
      <c r="C17" s="58"/>
      <c r="D17" s="22"/>
      <c r="E17" s="22"/>
      <c r="F17" s="22"/>
      <c r="G17" s="20">
        <f t="shared" si="2"/>
        <v>0</v>
      </c>
      <c r="H17" s="20">
        <f t="shared" si="3"/>
        <v>0</v>
      </c>
      <c r="I17" s="22"/>
      <c r="J17" s="22"/>
      <c r="K17" s="22"/>
      <c r="L17" s="22"/>
      <c r="M17" s="22"/>
      <c r="N17" s="22"/>
    </row>
    <row r="18" spans="1:14" s="16" customFormat="1" ht="20.25" customHeight="1">
      <c r="A18" s="51">
        <v>1160</v>
      </c>
      <c r="B18" s="54" t="s">
        <v>10</v>
      </c>
      <c r="C18" s="59"/>
      <c r="D18" s="22"/>
      <c r="E18" s="22"/>
      <c r="F18" s="22"/>
      <c r="G18" s="20">
        <f t="shared" si="2"/>
        <v>0</v>
      </c>
      <c r="H18" s="20">
        <f t="shared" si="3"/>
        <v>0</v>
      </c>
      <c r="I18" s="22"/>
      <c r="J18" s="22"/>
      <c r="K18" s="22"/>
      <c r="L18" s="22"/>
      <c r="M18" s="22"/>
      <c r="N18" s="22"/>
    </row>
    <row r="19" spans="1:14" s="16" customFormat="1" ht="21.75" customHeight="1">
      <c r="A19" s="51">
        <v>1170</v>
      </c>
      <c r="B19" s="54" t="s">
        <v>134</v>
      </c>
      <c r="C19" s="59"/>
      <c r="D19" s="22"/>
      <c r="E19" s="22"/>
      <c r="F19" s="22"/>
      <c r="G19" s="20">
        <f t="shared" si="2"/>
        <v>0</v>
      </c>
      <c r="H19" s="20">
        <f t="shared" si="3"/>
        <v>0</v>
      </c>
      <c r="I19" s="22"/>
      <c r="J19" s="22"/>
      <c r="K19" s="22"/>
      <c r="L19" s="22"/>
      <c r="M19" s="22"/>
      <c r="N19" s="22"/>
    </row>
    <row r="20" spans="1:14" s="16" customFormat="1" ht="36" customHeight="1">
      <c r="A20" s="52">
        <v>1200</v>
      </c>
      <c r="B20" s="55" t="s">
        <v>20</v>
      </c>
      <c r="C20" s="60">
        <f aca="true" t="shared" si="4" ref="C20:M20">C21+C22</f>
        <v>1093363.96</v>
      </c>
      <c r="D20" s="60">
        <v>1207816.6</v>
      </c>
      <c r="E20" s="60">
        <f t="shared" si="4"/>
        <v>109274.1</v>
      </c>
      <c r="F20" s="60">
        <v>116719.05</v>
      </c>
      <c r="G20" s="60">
        <f t="shared" si="4"/>
        <v>1202638.06</v>
      </c>
      <c r="H20" s="60">
        <f>H21+H22</f>
        <v>1324536</v>
      </c>
      <c r="I20" s="60">
        <f t="shared" si="4"/>
        <v>31218.61</v>
      </c>
      <c r="J20" s="60">
        <v>36125.65</v>
      </c>
      <c r="K20" s="60">
        <f t="shared" si="4"/>
        <v>0</v>
      </c>
      <c r="L20" s="60">
        <f t="shared" si="4"/>
        <v>0</v>
      </c>
      <c r="M20" s="60">
        <f t="shared" si="4"/>
        <v>1596725.21</v>
      </c>
      <c r="N20" s="60">
        <v>1679829</v>
      </c>
    </row>
    <row r="21" spans="1:14" s="16" customFormat="1" ht="22.5" customHeight="1">
      <c r="A21" s="15">
        <v>1210</v>
      </c>
      <c r="B21" s="45" t="s">
        <v>14</v>
      </c>
      <c r="C21" s="56">
        <v>1093363.96</v>
      </c>
      <c r="D21" s="21">
        <v>1207817</v>
      </c>
      <c r="E21" s="21">
        <v>109274.1</v>
      </c>
      <c r="F21" s="21">
        <v>116719</v>
      </c>
      <c r="G21" s="20">
        <f>C21+E21</f>
        <v>1202638.06</v>
      </c>
      <c r="H21" s="20">
        <f>D21+F21</f>
        <v>1324536</v>
      </c>
      <c r="I21" s="21">
        <v>31218.61</v>
      </c>
      <c r="J21" s="21"/>
      <c r="K21" s="21"/>
      <c r="L21" s="21"/>
      <c r="M21" s="21">
        <v>1596725.21</v>
      </c>
      <c r="N21" s="21"/>
    </row>
    <row r="22" spans="1:14" ht="36.75" customHeight="1">
      <c r="A22" s="15">
        <v>1220</v>
      </c>
      <c r="B22" s="3" t="s">
        <v>21</v>
      </c>
      <c r="C22" s="21"/>
      <c r="D22" s="21"/>
      <c r="E22" s="21"/>
      <c r="F22" s="21"/>
      <c r="G22" s="20">
        <f>C22+E22</f>
        <v>0</v>
      </c>
      <c r="H22" s="20">
        <f>D22+F22</f>
        <v>0</v>
      </c>
      <c r="I22" s="21"/>
      <c r="J22" s="21"/>
      <c r="K22" s="21"/>
      <c r="L22" s="21"/>
      <c r="M22" s="21"/>
      <c r="N22" s="21"/>
    </row>
    <row r="23" spans="1:14" ht="21.75" customHeight="1">
      <c r="A23" s="27">
        <v>2000</v>
      </c>
      <c r="B23" s="28" t="s">
        <v>22</v>
      </c>
      <c r="C23" s="23">
        <f aca="true" t="shared" si="5" ref="C23:N23">C24+C25+C53+C72+C73</f>
        <v>5750873.13</v>
      </c>
      <c r="D23" s="23">
        <f t="shared" si="5"/>
        <v>5737534.48</v>
      </c>
      <c r="E23" s="23">
        <f t="shared" si="5"/>
        <v>498491.87000000005</v>
      </c>
      <c r="F23" s="23">
        <f t="shared" si="5"/>
        <v>253569.11000000002</v>
      </c>
      <c r="G23" s="23">
        <f t="shared" si="5"/>
        <v>6249365</v>
      </c>
      <c r="H23" s="23">
        <f t="shared" si="5"/>
        <v>5991103.590000002</v>
      </c>
      <c r="I23" s="23">
        <f t="shared" si="5"/>
        <v>155346.59</v>
      </c>
      <c r="J23" s="23">
        <f t="shared" si="5"/>
        <v>163415.01</v>
      </c>
      <c r="K23" s="23">
        <f t="shared" si="5"/>
        <v>0</v>
      </c>
      <c r="L23" s="23">
        <f t="shared" si="5"/>
        <v>0</v>
      </c>
      <c r="M23" s="23">
        <f t="shared" si="5"/>
        <v>7425755.850000001</v>
      </c>
      <c r="N23" s="23">
        <f t="shared" si="5"/>
        <v>7677651</v>
      </c>
    </row>
    <row r="24" spans="1:14" ht="35.25" customHeight="1">
      <c r="A24" s="14">
        <v>2100</v>
      </c>
      <c r="B24" s="4" t="s">
        <v>63</v>
      </c>
      <c r="C24" s="21">
        <v>1671.16</v>
      </c>
      <c r="D24" s="21">
        <v>2015.42</v>
      </c>
      <c r="E24" s="21">
        <v>167.02</v>
      </c>
      <c r="F24" s="21">
        <v>194.76</v>
      </c>
      <c r="G24" s="20">
        <f>C24+E24</f>
        <v>1838.18</v>
      </c>
      <c r="H24" s="20">
        <f>D24+F24</f>
        <v>2210.1800000000003</v>
      </c>
      <c r="I24" s="21">
        <v>47.72</v>
      </c>
      <c r="J24" s="21">
        <v>60.28</v>
      </c>
      <c r="K24" s="21"/>
      <c r="L24" s="21"/>
      <c r="M24" s="21">
        <v>2440.52</v>
      </c>
      <c r="N24" s="21">
        <v>2803</v>
      </c>
    </row>
    <row r="25" spans="1:14" ht="15">
      <c r="A25" s="29">
        <v>2200</v>
      </c>
      <c r="B25" s="30" t="s">
        <v>23</v>
      </c>
      <c r="C25" s="21">
        <f aca="true" t="shared" si="6" ref="C25:N25">C26+C27+C33+C34+C43+C44+C45+C51</f>
        <v>889843.81</v>
      </c>
      <c r="D25" s="21">
        <f t="shared" si="6"/>
        <v>997722.19</v>
      </c>
      <c r="E25" s="21">
        <f t="shared" si="6"/>
        <v>89210.61</v>
      </c>
      <c r="F25" s="21">
        <f t="shared" si="6"/>
        <v>91534.28</v>
      </c>
      <c r="G25" s="21">
        <f t="shared" si="6"/>
        <v>979054.42</v>
      </c>
      <c r="H25" s="21">
        <f t="shared" si="6"/>
        <v>1089256.47</v>
      </c>
      <c r="I25" s="21">
        <f t="shared" si="6"/>
        <v>26276.659999999996</v>
      </c>
      <c r="J25" s="21">
        <f t="shared" si="6"/>
        <v>36899.729999999996</v>
      </c>
      <c r="K25" s="21">
        <f t="shared" si="6"/>
        <v>0</v>
      </c>
      <c r="L25" s="21">
        <f t="shared" si="6"/>
        <v>0</v>
      </c>
      <c r="M25" s="21">
        <f t="shared" si="6"/>
        <v>1303555.48</v>
      </c>
      <c r="N25" s="21">
        <f t="shared" si="6"/>
        <v>1469804</v>
      </c>
    </row>
    <row r="26" spans="1:14" ht="18.75" customHeight="1">
      <c r="A26" s="31">
        <v>2210</v>
      </c>
      <c r="B26" s="32" t="s">
        <v>24</v>
      </c>
      <c r="C26" s="21">
        <v>9700.69</v>
      </c>
      <c r="D26" s="21">
        <v>10376.43</v>
      </c>
      <c r="E26" s="21">
        <v>969.52</v>
      </c>
      <c r="F26" s="21">
        <v>1002.74</v>
      </c>
      <c r="G26" s="20">
        <f>C26+E26</f>
        <v>10670.210000000001</v>
      </c>
      <c r="H26" s="20">
        <f>D26+F26</f>
        <v>11379.17</v>
      </c>
      <c r="I26" s="21">
        <v>276.98</v>
      </c>
      <c r="J26" s="21">
        <v>310.36</v>
      </c>
      <c r="K26" s="21"/>
      <c r="L26" s="21"/>
      <c r="M26" s="21">
        <v>14166.68</v>
      </c>
      <c r="N26" s="21">
        <v>14432</v>
      </c>
    </row>
    <row r="27" spans="1:14" s="16" customFormat="1" ht="18.75" customHeight="1">
      <c r="A27" s="31">
        <v>2220</v>
      </c>
      <c r="B27" s="33" t="s">
        <v>25</v>
      </c>
      <c r="C27" s="21">
        <f aca="true" t="shared" si="7" ref="C27:N27">C28+C29+C30+C31+C32</f>
        <v>332217.41</v>
      </c>
      <c r="D27" s="21">
        <f t="shared" si="7"/>
        <v>354339.86</v>
      </c>
      <c r="E27" s="21">
        <f t="shared" si="7"/>
        <v>33202.81</v>
      </c>
      <c r="F27" s="21">
        <f t="shared" si="7"/>
        <v>34242.13</v>
      </c>
      <c r="G27" s="21">
        <f t="shared" si="7"/>
        <v>365420.22</v>
      </c>
      <c r="H27" s="21">
        <f t="shared" si="7"/>
        <v>388581.99</v>
      </c>
      <c r="I27" s="21">
        <f t="shared" si="7"/>
        <v>9485.75</v>
      </c>
      <c r="J27" s="21">
        <f t="shared" si="7"/>
        <v>10598.259999999998</v>
      </c>
      <c r="K27" s="21">
        <f t="shared" si="7"/>
        <v>0</v>
      </c>
      <c r="L27" s="21">
        <f t="shared" si="7"/>
        <v>0</v>
      </c>
      <c r="M27" s="21">
        <f t="shared" si="7"/>
        <v>485163.16</v>
      </c>
      <c r="N27" s="21">
        <f t="shared" si="7"/>
        <v>492814</v>
      </c>
    </row>
    <row r="28" spans="1:14" s="16" customFormat="1" ht="15">
      <c r="A28" s="34">
        <v>2221</v>
      </c>
      <c r="B28" s="35" t="s">
        <v>26</v>
      </c>
      <c r="C28" s="22">
        <v>133188.3</v>
      </c>
      <c r="D28" s="22">
        <v>144447.19</v>
      </c>
      <c r="E28" s="22">
        <v>13311.24</v>
      </c>
      <c r="F28" s="22">
        <v>13958.86</v>
      </c>
      <c r="G28" s="20">
        <f aca="true" t="shared" si="8" ref="G28:G33">C28+E28</f>
        <v>146499.53999999998</v>
      </c>
      <c r="H28" s="20">
        <f aca="true" t="shared" si="9" ref="H28:H33">D28+F28</f>
        <v>158406.05</v>
      </c>
      <c r="I28" s="22">
        <v>3802.9</v>
      </c>
      <c r="J28" s="22">
        <v>4320.4</v>
      </c>
      <c r="K28" s="22"/>
      <c r="L28" s="22"/>
      <c r="M28" s="22">
        <v>194505.33</v>
      </c>
      <c r="N28" s="22">
        <v>200897</v>
      </c>
    </row>
    <row r="29" spans="1:14" s="16" customFormat="1" ht="24" customHeight="1">
      <c r="A29" s="34">
        <v>2222</v>
      </c>
      <c r="B29" s="35" t="s">
        <v>27</v>
      </c>
      <c r="C29" s="22">
        <v>18183.57</v>
      </c>
      <c r="D29" s="22">
        <v>19259.01</v>
      </c>
      <c r="E29" s="22">
        <v>1817.32</v>
      </c>
      <c r="F29" s="22">
        <v>1861.12</v>
      </c>
      <c r="G29" s="20">
        <f t="shared" si="8"/>
        <v>20000.89</v>
      </c>
      <c r="H29" s="20">
        <f t="shared" si="9"/>
        <v>21120.129999999997</v>
      </c>
      <c r="I29" s="22">
        <v>519.19</v>
      </c>
      <c r="J29" s="22">
        <v>576.03</v>
      </c>
      <c r="K29" s="22"/>
      <c r="L29" s="22"/>
      <c r="M29" s="22">
        <v>26554.89</v>
      </c>
      <c r="N29" s="22">
        <v>26785</v>
      </c>
    </row>
    <row r="30" spans="1:14" s="16" customFormat="1" ht="15">
      <c r="A30" s="34">
        <v>2223</v>
      </c>
      <c r="B30" s="35" t="s">
        <v>28</v>
      </c>
      <c r="C30" s="22">
        <v>146253.43</v>
      </c>
      <c r="D30" s="22">
        <v>153232.53</v>
      </c>
      <c r="E30" s="22">
        <v>14617</v>
      </c>
      <c r="F30" s="22">
        <v>14807.84</v>
      </c>
      <c r="G30" s="20">
        <f t="shared" si="8"/>
        <v>160870.43</v>
      </c>
      <c r="H30" s="20">
        <f t="shared" si="9"/>
        <v>168040.37</v>
      </c>
      <c r="I30" s="22">
        <v>4175.95</v>
      </c>
      <c r="J30" s="22">
        <v>4583.17</v>
      </c>
      <c r="K30" s="22"/>
      <c r="L30" s="22"/>
      <c r="M30" s="22">
        <v>213585.36</v>
      </c>
      <c r="N30" s="22">
        <v>213115</v>
      </c>
    </row>
    <row r="31" spans="1:15" s="16" customFormat="1" ht="29.25" customHeight="1">
      <c r="A31" s="34">
        <v>2224</v>
      </c>
      <c r="B31" s="35" t="s">
        <v>91</v>
      </c>
      <c r="C31" s="22">
        <v>26630.51</v>
      </c>
      <c r="D31" s="22">
        <v>37401.13</v>
      </c>
      <c r="E31" s="22">
        <v>2661.53</v>
      </c>
      <c r="F31" s="22">
        <v>3614.31</v>
      </c>
      <c r="G31" s="20">
        <f t="shared" si="8"/>
        <v>29292.039999999997</v>
      </c>
      <c r="H31" s="20">
        <f t="shared" si="9"/>
        <v>41015.439999999995</v>
      </c>
      <c r="I31" s="22">
        <v>760.38</v>
      </c>
      <c r="J31" s="22">
        <v>1118.66</v>
      </c>
      <c r="K31" s="22"/>
      <c r="L31" s="22"/>
      <c r="M31" s="22">
        <v>38890.63</v>
      </c>
      <c r="N31" s="22">
        <v>52017</v>
      </c>
      <c r="O31" s="16" t="s">
        <v>94</v>
      </c>
    </row>
    <row r="32" spans="1:14" s="16" customFormat="1" ht="26.25" customHeight="1">
      <c r="A32" s="34">
        <v>2229</v>
      </c>
      <c r="B32" s="35" t="s">
        <v>29</v>
      </c>
      <c r="C32" s="22">
        <v>7961.6</v>
      </c>
      <c r="D32" s="22">
        <v>0</v>
      </c>
      <c r="E32" s="22">
        <v>795.72</v>
      </c>
      <c r="F32" s="22"/>
      <c r="G32" s="20">
        <f t="shared" si="8"/>
        <v>8757.32</v>
      </c>
      <c r="H32" s="20">
        <f t="shared" si="9"/>
        <v>0</v>
      </c>
      <c r="I32" s="22">
        <v>227.33</v>
      </c>
      <c r="J32" s="22"/>
      <c r="K32" s="22"/>
      <c r="L32" s="22"/>
      <c r="M32" s="22">
        <v>11626.95</v>
      </c>
      <c r="N32" s="22"/>
    </row>
    <row r="33" spans="1:14" s="16" customFormat="1" ht="34.5" customHeight="1">
      <c r="A33" s="31">
        <v>2230</v>
      </c>
      <c r="B33" s="32" t="s">
        <v>30</v>
      </c>
      <c r="C33" s="21">
        <v>51319.07</v>
      </c>
      <c r="D33" s="21">
        <v>43929.91</v>
      </c>
      <c r="E33" s="21">
        <v>5128.98</v>
      </c>
      <c r="F33" s="21">
        <v>4245.23</v>
      </c>
      <c r="G33" s="20">
        <f t="shared" si="8"/>
        <v>56448.05</v>
      </c>
      <c r="H33" s="20">
        <f t="shared" si="9"/>
        <v>48175.14</v>
      </c>
      <c r="I33" s="21">
        <v>1465.3</v>
      </c>
      <c r="J33" s="21">
        <v>1313.94</v>
      </c>
      <c r="K33" s="21"/>
      <c r="L33" s="21"/>
      <c r="M33" s="21">
        <v>74945.27</v>
      </c>
      <c r="N33" s="21">
        <v>61098</v>
      </c>
    </row>
    <row r="34" spans="1:14" ht="37.5" customHeight="1">
      <c r="A34" s="31">
        <v>2240</v>
      </c>
      <c r="B34" s="32" t="s">
        <v>31</v>
      </c>
      <c r="C34" s="21">
        <f aca="true" t="shared" si="10" ref="C34:N34">C35+C36+C37+C38+C39+C40+C41+C42</f>
        <v>155854.36000000002</v>
      </c>
      <c r="D34" s="21">
        <f t="shared" si="10"/>
        <v>179166.25</v>
      </c>
      <c r="E34" s="21">
        <f t="shared" si="10"/>
        <v>15576.55</v>
      </c>
      <c r="F34" s="21">
        <f t="shared" si="10"/>
        <v>17313.98</v>
      </c>
      <c r="G34" s="21">
        <f t="shared" si="10"/>
        <v>171430.91</v>
      </c>
      <c r="H34" s="21">
        <f t="shared" si="10"/>
        <v>196480.22999999998</v>
      </c>
      <c r="I34" s="21">
        <f t="shared" si="10"/>
        <v>4450.08</v>
      </c>
      <c r="J34" s="21">
        <f t="shared" si="10"/>
        <v>5358.85</v>
      </c>
      <c r="K34" s="21">
        <f t="shared" si="10"/>
        <v>0</v>
      </c>
      <c r="L34" s="21">
        <f t="shared" si="10"/>
        <v>0</v>
      </c>
      <c r="M34" s="21">
        <f t="shared" si="10"/>
        <v>227606.36000000002</v>
      </c>
      <c r="N34" s="21">
        <f t="shared" si="10"/>
        <v>249184</v>
      </c>
    </row>
    <row r="35" spans="1:14" ht="22.5" customHeight="1">
      <c r="A35" s="34">
        <v>2241</v>
      </c>
      <c r="B35" s="36" t="s">
        <v>125</v>
      </c>
      <c r="C35" s="22">
        <v>13387.89</v>
      </c>
      <c r="D35" s="22">
        <v>16418.19</v>
      </c>
      <c r="E35" s="22">
        <v>1338.03</v>
      </c>
      <c r="F35" s="22">
        <v>1586.6</v>
      </c>
      <c r="G35" s="20">
        <f aca="true" t="shared" si="11" ref="G35:G44">C35+E35</f>
        <v>14725.92</v>
      </c>
      <c r="H35" s="20">
        <f aca="true" t="shared" si="12" ref="H35:H44">D35+F35</f>
        <v>18004.789999999997</v>
      </c>
      <c r="I35" s="22">
        <v>382.26</v>
      </c>
      <c r="J35" s="22">
        <v>491.07</v>
      </c>
      <c r="K35" s="22"/>
      <c r="L35" s="22"/>
      <c r="M35" s="22">
        <v>19551.39</v>
      </c>
      <c r="N35" s="22">
        <v>22834</v>
      </c>
    </row>
    <row r="36" spans="1:14" ht="22.5" customHeight="1">
      <c r="A36" s="34">
        <v>2242</v>
      </c>
      <c r="B36" s="36" t="s">
        <v>32</v>
      </c>
      <c r="C36" s="22">
        <v>1259.19</v>
      </c>
      <c r="D36" s="22">
        <v>1992.48</v>
      </c>
      <c r="E36" s="22">
        <v>125.85</v>
      </c>
      <c r="F36" s="22">
        <v>192.55</v>
      </c>
      <c r="G36" s="20">
        <f t="shared" si="11"/>
        <v>1385.04</v>
      </c>
      <c r="H36" s="20">
        <f t="shared" si="12"/>
        <v>2185.03</v>
      </c>
      <c r="I36" s="22">
        <v>35.95</v>
      </c>
      <c r="J36" s="22">
        <v>59.59</v>
      </c>
      <c r="K36" s="22"/>
      <c r="L36" s="22"/>
      <c r="M36" s="22">
        <v>1838.89</v>
      </c>
      <c r="N36" s="22">
        <v>2771</v>
      </c>
    </row>
    <row r="37" spans="1:14" ht="34.5" customHeight="1">
      <c r="A37" s="34">
        <v>2243</v>
      </c>
      <c r="B37" s="36" t="s">
        <v>33</v>
      </c>
      <c r="C37" s="22">
        <v>75575.13</v>
      </c>
      <c r="D37" s="22">
        <v>89504.4</v>
      </c>
      <c r="E37" s="22">
        <v>7553.2</v>
      </c>
      <c r="F37" s="22">
        <v>8649.38</v>
      </c>
      <c r="G37" s="20">
        <f t="shared" si="11"/>
        <v>83128.33</v>
      </c>
      <c r="H37" s="20">
        <f t="shared" si="12"/>
        <v>98153.78</v>
      </c>
      <c r="I37" s="22">
        <v>2157.88</v>
      </c>
      <c r="J37" s="22">
        <v>2677.07</v>
      </c>
      <c r="K37" s="22"/>
      <c r="L37" s="22"/>
      <c r="M37" s="22">
        <v>110368.29</v>
      </c>
      <c r="N37" s="22">
        <v>124483</v>
      </c>
    </row>
    <row r="38" spans="1:15" ht="15">
      <c r="A38" s="34">
        <v>2244</v>
      </c>
      <c r="B38" s="36" t="s">
        <v>129</v>
      </c>
      <c r="C38" s="22">
        <v>35506.77</v>
      </c>
      <c r="D38" s="22">
        <v>28473.76</v>
      </c>
      <c r="E38" s="22">
        <v>3548.65</v>
      </c>
      <c r="F38" s="22">
        <v>2751.6</v>
      </c>
      <c r="G38" s="20">
        <f t="shared" si="11"/>
        <v>39055.42</v>
      </c>
      <c r="H38" s="20">
        <f t="shared" si="12"/>
        <v>31225.359999999997</v>
      </c>
      <c r="I38" s="22">
        <v>1013.82</v>
      </c>
      <c r="J38" s="22">
        <v>851.65</v>
      </c>
      <c r="K38" s="22"/>
      <c r="L38" s="22"/>
      <c r="M38" s="22">
        <v>51853.33</v>
      </c>
      <c r="N38" s="22">
        <v>39601</v>
      </c>
      <c r="O38" s="1" t="s">
        <v>92</v>
      </c>
    </row>
    <row r="39" spans="1:15" ht="23.25" customHeight="1">
      <c r="A39" s="34">
        <v>2246</v>
      </c>
      <c r="B39" s="36" t="s">
        <v>93</v>
      </c>
      <c r="C39" s="22"/>
      <c r="D39" s="22">
        <v>0</v>
      </c>
      <c r="E39" s="22"/>
      <c r="F39" s="22"/>
      <c r="G39" s="20">
        <f t="shared" si="11"/>
        <v>0</v>
      </c>
      <c r="H39" s="20">
        <f t="shared" si="12"/>
        <v>0</v>
      </c>
      <c r="I39" s="22"/>
      <c r="J39" s="22"/>
      <c r="K39" s="22"/>
      <c r="L39" s="22"/>
      <c r="M39" s="22"/>
      <c r="N39" s="22"/>
      <c r="O39" s="1" t="s">
        <v>94</v>
      </c>
    </row>
    <row r="40" spans="1:14" ht="15">
      <c r="A40" s="34">
        <v>2247</v>
      </c>
      <c r="B40" s="36" t="s">
        <v>64</v>
      </c>
      <c r="C40" s="22">
        <v>1741.62</v>
      </c>
      <c r="D40" s="22">
        <v>2004.26</v>
      </c>
      <c r="E40" s="22">
        <v>174.06</v>
      </c>
      <c r="F40" s="22">
        <v>193.68</v>
      </c>
      <c r="G40" s="20">
        <f t="shared" si="11"/>
        <v>1915.6799999999998</v>
      </c>
      <c r="H40" s="20">
        <f t="shared" si="12"/>
        <v>2197.94</v>
      </c>
      <c r="I40" s="22">
        <v>49.73</v>
      </c>
      <c r="J40" s="22">
        <v>59.95</v>
      </c>
      <c r="K40" s="22"/>
      <c r="L40" s="22"/>
      <c r="M40" s="22">
        <f>325.92+2217.51</f>
        <v>2543.4300000000003</v>
      </c>
      <c r="N40" s="22"/>
    </row>
    <row r="41" spans="1:14" ht="42.75" customHeight="1">
      <c r="A41" s="34">
        <v>2248</v>
      </c>
      <c r="B41" s="36" t="s">
        <v>126</v>
      </c>
      <c r="C41" s="22"/>
      <c r="D41" s="22"/>
      <c r="E41" s="22"/>
      <c r="F41" s="22"/>
      <c r="G41" s="20">
        <f t="shared" si="11"/>
        <v>0</v>
      </c>
      <c r="H41" s="20">
        <f t="shared" si="12"/>
        <v>0</v>
      </c>
      <c r="I41" s="22"/>
      <c r="J41" s="22"/>
      <c r="K41" s="22"/>
      <c r="L41" s="22"/>
      <c r="M41" s="22"/>
      <c r="N41" s="22">
        <v>2788</v>
      </c>
    </row>
    <row r="42" spans="1:14" ht="21.75" customHeight="1">
      <c r="A42" s="34">
        <v>2249</v>
      </c>
      <c r="B42" s="36" t="s">
        <v>34</v>
      </c>
      <c r="C42" s="22">
        <v>28383.76</v>
      </c>
      <c r="D42" s="22">
        <v>40773.16</v>
      </c>
      <c r="E42" s="22">
        <v>2836.76</v>
      </c>
      <c r="F42" s="22">
        <v>3940.17</v>
      </c>
      <c r="G42" s="20">
        <f t="shared" si="11"/>
        <v>31220.519999999997</v>
      </c>
      <c r="H42" s="20">
        <f t="shared" si="12"/>
        <v>44713.33</v>
      </c>
      <c r="I42" s="22">
        <v>810.44</v>
      </c>
      <c r="J42" s="22">
        <v>1219.52</v>
      </c>
      <c r="K42" s="22"/>
      <c r="L42" s="22"/>
      <c r="M42" s="22">
        <f>41451.03</f>
        <v>41451.03</v>
      </c>
      <c r="N42" s="22">
        <v>56707</v>
      </c>
    </row>
    <row r="43" spans="1:14" ht="22.5" customHeight="1">
      <c r="A43" s="31">
        <v>2250</v>
      </c>
      <c r="B43" s="32" t="s">
        <v>35</v>
      </c>
      <c r="C43" s="21">
        <v>67288.41</v>
      </c>
      <c r="D43" s="21">
        <v>73243.71</v>
      </c>
      <c r="E43" s="21">
        <v>6725</v>
      </c>
      <c r="F43" s="21">
        <v>7078.01</v>
      </c>
      <c r="G43" s="20">
        <f t="shared" si="11"/>
        <v>74013.41</v>
      </c>
      <c r="H43" s="20">
        <f t="shared" si="12"/>
        <v>80321.72</v>
      </c>
      <c r="I43" s="21">
        <v>1921.27</v>
      </c>
      <c r="J43" s="21">
        <v>2190.71</v>
      </c>
      <c r="K43" s="21"/>
      <c r="L43" s="21"/>
      <c r="M43" s="21">
        <f>98266.54</f>
        <v>98266.54</v>
      </c>
      <c r="N43" s="21">
        <v>101867</v>
      </c>
    </row>
    <row r="44" spans="1:14" ht="15">
      <c r="A44" s="31">
        <v>2260</v>
      </c>
      <c r="B44" s="32" t="s">
        <v>36</v>
      </c>
      <c r="C44" s="21">
        <v>20153.06</v>
      </c>
      <c r="D44" s="21">
        <v>21046.01</v>
      </c>
      <c r="E44" s="21">
        <v>2014.16</v>
      </c>
      <c r="F44" s="21">
        <v>2033.81</v>
      </c>
      <c r="G44" s="20">
        <f t="shared" si="11"/>
        <v>22167.22</v>
      </c>
      <c r="H44" s="20">
        <f t="shared" si="12"/>
        <v>23079.82</v>
      </c>
      <c r="I44" s="21">
        <v>575.43</v>
      </c>
      <c r="J44" s="21">
        <v>629.48</v>
      </c>
      <c r="K44" s="21"/>
      <c r="L44" s="21"/>
      <c r="M44" s="21">
        <v>29431.1</v>
      </c>
      <c r="N44" s="21">
        <v>29271</v>
      </c>
    </row>
    <row r="45" spans="1:14" ht="15">
      <c r="A45" s="31">
        <v>2270</v>
      </c>
      <c r="B45" s="32" t="s">
        <v>37</v>
      </c>
      <c r="C45" s="21">
        <f aca="true" t="shared" si="13" ref="C45:H45">C46+C47+C48+C49+C50</f>
        <v>253310.81</v>
      </c>
      <c r="D45" s="21">
        <f t="shared" si="13"/>
        <v>315620.01999999996</v>
      </c>
      <c r="E45" s="21">
        <f t="shared" si="13"/>
        <v>25593.59</v>
      </c>
      <c r="F45" s="21">
        <f t="shared" si="13"/>
        <v>25618.38</v>
      </c>
      <c r="G45" s="21">
        <f t="shared" si="13"/>
        <v>278904.4</v>
      </c>
      <c r="H45" s="21">
        <f t="shared" si="13"/>
        <v>341238.39999999997</v>
      </c>
      <c r="I45" s="21">
        <f aca="true" t="shared" si="14" ref="I45:N45">I46+I47+I48+I49+I50</f>
        <v>8101.85</v>
      </c>
      <c r="J45" s="21">
        <f t="shared" si="14"/>
        <v>16498.13</v>
      </c>
      <c r="K45" s="21">
        <f t="shared" si="14"/>
        <v>0</v>
      </c>
      <c r="L45" s="21">
        <f t="shared" si="14"/>
        <v>0</v>
      </c>
      <c r="M45" s="21">
        <f t="shared" si="14"/>
        <v>373976.37</v>
      </c>
      <c r="N45" s="21">
        <f t="shared" si="14"/>
        <v>521138</v>
      </c>
    </row>
    <row r="46" spans="1:15" ht="21.75" customHeight="1">
      <c r="A46" s="88">
        <v>2272</v>
      </c>
      <c r="B46" s="89" t="s">
        <v>95</v>
      </c>
      <c r="C46" s="90"/>
      <c r="D46" s="90">
        <v>0</v>
      </c>
      <c r="E46" s="90"/>
      <c r="F46" s="90"/>
      <c r="G46" s="91">
        <f aca="true" t="shared" si="15" ref="G46:G52">C46+E46</f>
        <v>0</v>
      </c>
      <c r="H46" s="91">
        <f aca="true" t="shared" si="16" ref="H46:H52">D46+F46</f>
        <v>0</v>
      </c>
      <c r="I46" s="90"/>
      <c r="J46" s="90"/>
      <c r="K46" s="90"/>
      <c r="L46" s="90"/>
      <c r="M46" s="90"/>
      <c r="N46" s="90"/>
      <c r="O46" s="16" t="s">
        <v>94</v>
      </c>
    </row>
    <row r="47" spans="1:15" ht="21.75" customHeight="1">
      <c r="A47" s="65">
        <v>2273</v>
      </c>
      <c r="B47" s="66" t="s">
        <v>96</v>
      </c>
      <c r="C47" s="75"/>
      <c r="D47" s="75"/>
      <c r="E47" s="75"/>
      <c r="F47" s="75"/>
      <c r="G47" s="95">
        <f t="shared" si="15"/>
        <v>0</v>
      </c>
      <c r="H47" s="95">
        <f t="shared" si="16"/>
        <v>0</v>
      </c>
      <c r="I47" s="75"/>
      <c r="J47" s="75"/>
      <c r="K47" s="75"/>
      <c r="L47" s="75"/>
      <c r="M47" s="75"/>
      <c r="N47" s="75"/>
      <c r="O47" s="16" t="s">
        <v>94</v>
      </c>
    </row>
    <row r="48" spans="1:15" ht="21.75" customHeight="1">
      <c r="A48" s="65">
        <v>2276</v>
      </c>
      <c r="B48" s="66" t="s">
        <v>97</v>
      </c>
      <c r="C48" s="75">
        <v>8449.86</v>
      </c>
      <c r="D48" s="75">
        <v>9016.41</v>
      </c>
      <c r="E48" s="75">
        <v>844.51</v>
      </c>
      <c r="F48" s="75">
        <v>871.31</v>
      </c>
      <c r="G48" s="95">
        <f t="shared" si="15"/>
        <v>9294.37</v>
      </c>
      <c r="H48" s="95">
        <f t="shared" si="16"/>
        <v>9887.72</v>
      </c>
      <c r="I48" s="75">
        <v>241.27</v>
      </c>
      <c r="J48" s="75">
        <v>269.68</v>
      </c>
      <c r="K48" s="75"/>
      <c r="L48" s="75"/>
      <c r="M48" s="75">
        <v>12340</v>
      </c>
      <c r="N48" s="75">
        <v>12540</v>
      </c>
      <c r="O48" s="16" t="s">
        <v>94</v>
      </c>
    </row>
    <row r="49" spans="1:15" ht="33.75" customHeight="1">
      <c r="A49" s="65">
        <v>2278</v>
      </c>
      <c r="B49" s="66" t="s">
        <v>98</v>
      </c>
      <c r="C49" s="75"/>
      <c r="D49" s="75"/>
      <c r="E49" s="75"/>
      <c r="F49" s="75"/>
      <c r="G49" s="95">
        <f t="shared" si="15"/>
        <v>0</v>
      </c>
      <c r="H49" s="95">
        <f t="shared" si="16"/>
        <v>0</v>
      </c>
      <c r="I49" s="75"/>
      <c r="J49" s="75"/>
      <c r="K49" s="75"/>
      <c r="L49" s="75"/>
      <c r="M49" s="75"/>
      <c r="N49" s="75"/>
      <c r="O49" s="16" t="s">
        <v>94</v>
      </c>
    </row>
    <row r="50" spans="1:15" ht="22.5" customHeight="1">
      <c r="A50" s="65">
        <v>2279</v>
      </c>
      <c r="B50" s="66" t="s">
        <v>99</v>
      </c>
      <c r="C50" s="75">
        <f>247631.95-2771</f>
        <v>244860.95</v>
      </c>
      <c r="D50" s="75">
        <f>256084.37+107600.24-56636-445</f>
        <v>306603.61</v>
      </c>
      <c r="E50" s="75">
        <v>24749.08</v>
      </c>
      <c r="F50" s="75">
        <v>24747.07</v>
      </c>
      <c r="G50" s="95">
        <f t="shared" si="15"/>
        <v>269610.03</v>
      </c>
      <c r="H50" s="95">
        <f t="shared" si="16"/>
        <v>331350.68</v>
      </c>
      <c r="I50" s="75">
        <f>7070.58+790</f>
        <v>7860.58</v>
      </c>
      <c r="J50" s="75">
        <f>7659.45+8569</f>
        <v>16228.45</v>
      </c>
      <c r="K50" s="75"/>
      <c r="L50" s="75"/>
      <c r="M50" s="75">
        <f>355537.37+6099</f>
        <v>361636.37</v>
      </c>
      <c r="N50" s="75">
        <f>356162+149650+2786</f>
        <v>508598</v>
      </c>
      <c r="O50" s="16" t="s">
        <v>94</v>
      </c>
    </row>
    <row r="51" spans="1:15" ht="19.5" customHeight="1">
      <c r="A51" s="92">
        <v>2280</v>
      </c>
      <c r="B51" s="93" t="s">
        <v>100</v>
      </c>
      <c r="C51" s="94"/>
      <c r="D51" s="94"/>
      <c r="E51" s="94"/>
      <c r="F51" s="94"/>
      <c r="G51" s="20">
        <f t="shared" si="15"/>
        <v>0</v>
      </c>
      <c r="H51" s="20">
        <f t="shared" si="16"/>
        <v>0</v>
      </c>
      <c r="I51" s="94"/>
      <c r="J51" s="94"/>
      <c r="K51" s="94"/>
      <c r="L51" s="94"/>
      <c r="M51" s="94"/>
      <c r="N51" s="94"/>
      <c r="O51" s="1" t="s">
        <v>94</v>
      </c>
    </row>
    <row r="52" spans="1:15" ht="33" customHeight="1">
      <c r="A52" s="34">
        <v>2282</v>
      </c>
      <c r="B52" s="36" t="s">
        <v>156</v>
      </c>
      <c r="C52" s="21">
        <v>1968.85</v>
      </c>
      <c r="D52" s="21">
        <v>1995.48</v>
      </c>
      <c r="E52" s="21">
        <v>196.77</v>
      </c>
      <c r="F52" s="21">
        <v>192.84</v>
      </c>
      <c r="G52" s="20">
        <f t="shared" si="15"/>
        <v>2165.62</v>
      </c>
      <c r="H52" s="20">
        <f t="shared" si="16"/>
        <v>2188.32</v>
      </c>
      <c r="I52" s="21">
        <v>56.22</v>
      </c>
      <c r="J52" s="21">
        <v>59.68</v>
      </c>
      <c r="K52" s="21"/>
      <c r="L52" s="21"/>
      <c r="M52" s="21">
        <v>2875.26</v>
      </c>
      <c r="N52" s="21">
        <v>2775.31</v>
      </c>
      <c r="O52" s="16" t="s">
        <v>94</v>
      </c>
    </row>
    <row r="53" spans="1:14" ht="36" customHeight="1">
      <c r="A53" s="29">
        <v>2300</v>
      </c>
      <c r="B53" s="37" t="s">
        <v>38</v>
      </c>
      <c r="C53" s="21">
        <f aca="true" t="shared" si="17" ref="C53:N53">C54+C55+C59+C63+C64+C70+C71</f>
        <v>4140024.9800000004</v>
      </c>
      <c r="D53" s="21">
        <f t="shared" si="17"/>
        <v>4115287.5300000003</v>
      </c>
      <c r="E53" s="21">
        <f t="shared" si="17"/>
        <v>337221.93000000005</v>
      </c>
      <c r="F53" s="21">
        <f t="shared" si="17"/>
        <v>101683.01000000002</v>
      </c>
      <c r="G53" s="21">
        <f t="shared" si="17"/>
        <v>4477246.909999999</v>
      </c>
      <c r="H53" s="21">
        <f t="shared" si="17"/>
        <v>4216970.540000001</v>
      </c>
      <c r="I53" s="21">
        <f t="shared" si="17"/>
        <v>108483.23</v>
      </c>
      <c r="J53" s="21">
        <f t="shared" si="17"/>
        <v>107835.82</v>
      </c>
      <c r="K53" s="21">
        <f t="shared" si="17"/>
        <v>0</v>
      </c>
      <c r="L53" s="21">
        <f t="shared" si="17"/>
        <v>0</v>
      </c>
      <c r="M53" s="21">
        <f t="shared" si="17"/>
        <v>5069261.15</v>
      </c>
      <c r="N53" s="21">
        <f t="shared" si="17"/>
        <v>5339259</v>
      </c>
    </row>
    <row r="54" spans="1:15" ht="20.25" customHeight="1">
      <c r="A54" s="31">
        <v>2310</v>
      </c>
      <c r="B54" s="33" t="s">
        <v>101</v>
      </c>
      <c r="C54" s="21">
        <v>47873.71</v>
      </c>
      <c r="D54" s="21">
        <v>47764.4</v>
      </c>
      <c r="E54" s="21">
        <v>4784.64</v>
      </c>
      <c r="F54" s="21">
        <v>4615.78</v>
      </c>
      <c r="G54" s="20">
        <f>C54+E54</f>
        <v>52658.35</v>
      </c>
      <c r="H54" s="20">
        <f>D54+F54</f>
        <v>52380.18</v>
      </c>
      <c r="I54" s="21">
        <v>1366.93</v>
      </c>
      <c r="J54" s="21">
        <v>1428.63</v>
      </c>
      <c r="K54" s="21"/>
      <c r="L54" s="21"/>
      <c r="M54" s="21">
        <v>69913.73</v>
      </c>
      <c r="N54" s="21">
        <v>66431</v>
      </c>
      <c r="O54" s="1" t="s">
        <v>102</v>
      </c>
    </row>
    <row r="55" spans="1:14" ht="20.25" customHeight="1">
      <c r="A55" s="31">
        <v>2320</v>
      </c>
      <c r="B55" s="32" t="s">
        <v>39</v>
      </c>
      <c r="C55" s="21">
        <f>C56+C57+C58</f>
        <v>1643.41</v>
      </c>
      <c r="D55" s="21">
        <f>D56+D57+D58</f>
        <v>1367.31</v>
      </c>
      <c r="E55" s="21">
        <f aca="true" t="shared" si="18" ref="E55:N55">E56+E57+E58</f>
        <v>164.25</v>
      </c>
      <c r="F55" s="21">
        <f t="shared" si="18"/>
        <v>132.13</v>
      </c>
      <c r="G55" s="21">
        <f t="shared" si="18"/>
        <v>1807.66</v>
      </c>
      <c r="H55" s="21">
        <f t="shared" si="18"/>
        <v>1499.44</v>
      </c>
      <c r="I55" s="21">
        <f t="shared" si="18"/>
        <v>46.92</v>
      </c>
      <c r="J55" s="21">
        <f t="shared" si="18"/>
        <v>40.9</v>
      </c>
      <c r="K55" s="21">
        <f t="shared" si="18"/>
        <v>0</v>
      </c>
      <c r="L55" s="21">
        <f t="shared" si="18"/>
        <v>0</v>
      </c>
      <c r="M55" s="21">
        <f t="shared" si="18"/>
        <v>2400</v>
      </c>
      <c r="N55" s="21">
        <f t="shared" si="18"/>
        <v>1902</v>
      </c>
    </row>
    <row r="56" spans="1:14" ht="20.25" customHeight="1">
      <c r="A56" s="34">
        <v>2321</v>
      </c>
      <c r="B56" s="36" t="s">
        <v>79</v>
      </c>
      <c r="C56" s="22"/>
      <c r="D56" s="22"/>
      <c r="E56" s="22"/>
      <c r="F56" s="22"/>
      <c r="G56" s="20">
        <f aca="true" t="shared" si="19" ref="G56:H58">C56+E56</f>
        <v>0</v>
      </c>
      <c r="H56" s="20">
        <f t="shared" si="19"/>
        <v>0</v>
      </c>
      <c r="I56" s="22"/>
      <c r="J56" s="22"/>
      <c r="K56" s="22"/>
      <c r="L56" s="22"/>
      <c r="M56" s="22"/>
      <c r="N56" s="22"/>
    </row>
    <row r="57" spans="1:14" ht="15">
      <c r="A57" s="34">
        <v>2322</v>
      </c>
      <c r="B57" s="36" t="s">
        <v>40</v>
      </c>
      <c r="C57" s="22">
        <v>1643.41</v>
      </c>
      <c r="D57" s="22">
        <v>1367.31</v>
      </c>
      <c r="E57" s="22">
        <v>164.25</v>
      </c>
      <c r="F57" s="22">
        <v>132.13</v>
      </c>
      <c r="G57" s="20">
        <f t="shared" si="19"/>
        <v>1807.66</v>
      </c>
      <c r="H57" s="20">
        <f t="shared" si="19"/>
        <v>1499.44</v>
      </c>
      <c r="I57" s="22">
        <v>46.92</v>
      </c>
      <c r="J57" s="22">
        <v>40.9</v>
      </c>
      <c r="K57" s="22"/>
      <c r="L57" s="22"/>
      <c r="M57" s="22">
        <v>2400</v>
      </c>
      <c r="N57" s="22">
        <v>1902</v>
      </c>
    </row>
    <row r="58" spans="1:14" ht="15">
      <c r="A58" s="34">
        <v>2329</v>
      </c>
      <c r="B58" s="36" t="s">
        <v>41</v>
      </c>
      <c r="C58" s="22"/>
      <c r="D58" s="22"/>
      <c r="E58" s="22"/>
      <c r="F58" s="22"/>
      <c r="G58" s="20">
        <f t="shared" si="19"/>
        <v>0</v>
      </c>
      <c r="H58" s="20">
        <f t="shared" si="19"/>
        <v>0</v>
      </c>
      <c r="I58" s="22"/>
      <c r="J58" s="22"/>
      <c r="K58" s="22"/>
      <c r="L58" s="22"/>
      <c r="M58" s="22"/>
      <c r="N58" s="22"/>
    </row>
    <row r="59" spans="1:14" ht="33" customHeight="1">
      <c r="A59" s="31">
        <v>2340</v>
      </c>
      <c r="B59" s="32" t="s">
        <v>108</v>
      </c>
      <c r="C59" s="21">
        <f aca="true" t="shared" si="20" ref="C59:N59">C60+C61+C62</f>
        <v>3972708.5300000003</v>
      </c>
      <c r="D59" s="21">
        <f t="shared" si="20"/>
        <v>3938960.2</v>
      </c>
      <c r="E59" s="21">
        <f t="shared" si="20"/>
        <v>331446.06</v>
      </c>
      <c r="F59" s="21">
        <f t="shared" si="20"/>
        <v>96027.47000000002</v>
      </c>
      <c r="G59" s="21">
        <f t="shared" si="20"/>
        <v>4304154.59</v>
      </c>
      <c r="H59" s="21">
        <f t="shared" si="20"/>
        <v>4034987.67</v>
      </c>
      <c r="I59" s="21">
        <f t="shared" si="20"/>
        <v>106833.12999999999</v>
      </c>
      <c r="J59" s="21">
        <f t="shared" si="20"/>
        <v>106087.03</v>
      </c>
      <c r="K59" s="21">
        <f t="shared" si="20"/>
        <v>0</v>
      </c>
      <c r="L59" s="21">
        <f t="shared" si="20"/>
        <v>0</v>
      </c>
      <c r="M59" s="21">
        <f t="shared" si="20"/>
        <v>4843128.43</v>
      </c>
      <c r="N59" s="21">
        <f t="shared" si="20"/>
        <v>5112427</v>
      </c>
    </row>
    <row r="60" spans="1:14" ht="21.75" customHeight="1">
      <c r="A60" s="34">
        <v>2341</v>
      </c>
      <c r="B60" s="36" t="s">
        <v>42</v>
      </c>
      <c r="C60" s="22">
        <f>355513.24+156000</f>
        <v>511513.24</v>
      </c>
      <c r="D60" s="22">
        <v>388948.13</v>
      </c>
      <c r="E60" s="22">
        <v>35531.06</v>
      </c>
      <c r="F60" s="22">
        <v>37586.55</v>
      </c>
      <c r="G60" s="20">
        <f aca="true" t="shared" si="21" ref="G60:H63">C60+E60</f>
        <v>547044.3</v>
      </c>
      <c r="H60" s="20">
        <f t="shared" si="21"/>
        <v>426534.68</v>
      </c>
      <c r="I60" s="22">
        <v>10150.9</v>
      </c>
      <c r="J60" s="22">
        <v>11633.39</v>
      </c>
      <c r="K60" s="22"/>
      <c r="L60" s="22"/>
      <c r="M60" s="22">
        <v>519183.89</v>
      </c>
      <c r="N60" s="22">
        <v>540948</v>
      </c>
    </row>
    <row r="61" spans="1:14" ht="21.75" customHeight="1">
      <c r="A61" s="34">
        <v>2343</v>
      </c>
      <c r="B61" s="44" t="s">
        <v>123</v>
      </c>
      <c r="C61" s="22"/>
      <c r="D61" s="22">
        <f>12467.38+129013.28+3858.77</f>
        <v>145339.43</v>
      </c>
      <c r="E61" s="22"/>
      <c r="F61" s="22">
        <v>0</v>
      </c>
      <c r="G61" s="20">
        <f t="shared" si="21"/>
        <v>0</v>
      </c>
      <c r="H61" s="20">
        <f t="shared" si="21"/>
        <v>145339.43</v>
      </c>
      <c r="I61" s="22"/>
      <c r="J61" s="22"/>
      <c r="K61" s="22"/>
      <c r="L61" s="22"/>
      <c r="M61" s="22"/>
      <c r="N61" s="22">
        <v>179431</v>
      </c>
    </row>
    <row r="62" spans="1:14" ht="19.5" customHeight="1">
      <c r="A62" s="34">
        <v>2344</v>
      </c>
      <c r="B62" s="36" t="s">
        <v>103</v>
      </c>
      <c r="C62" s="22">
        <f>2960838.29+391397+108960</f>
        <v>3461195.29</v>
      </c>
      <c r="D62" s="22">
        <f>3157941.47+246731.17</f>
        <v>3404672.64</v>
      </c>
      <c r="E62" s="22">
        <v>295915</v>
      </c>
      <c r="F62" s="22">
        <f>305172.09-246731.17</f>
        <v>58440.92000000001</v>
      </c>
      <c r="G62" s="20">
        <f t="shared" si="21"/>
        <v>3757110.29</v>
      </c>
      <c r="H62" s="20">
        <f t="shared" si="21"/>
        <v>3463113.56</v>
      </c>
      <c r="I62" s="22">
        <f>84540.23+12142</f>
        <v>96682.23</v>
      </c>
      <c r="J62" s="22">
        <v>94453.64</v>
      </c>
      <c r="K62" s="22"/>
      <c r="L62" s="22"/>
      <c r="M62" s="22">
        <v>4323944.54</v>
      </c>
      <c r="N62" s="22">
        <v>4392048</v>
      </c>
    </row>
    <row r="63" spans="1:14" ht="19.5" customHeight="1">
      <c r="A63" s="62">
        <v>2350</v>
      </c>
      <c r="B63" s="48" t="s">
        <v>135</v>
      </c>
      <c r="C63" s="22">
        <v>3294.69</v>
      </c>
      <c r="D63" s="22">
        <v>3824.99</v>
      </c>
      <c r="E63" s="22">
        <v>329.28</v>
      </c>
      <c r="F63" s="22">
        <v>369.63</v>
      </c>
      <c r="G63" s="20">
        <f t="shared" si="21"/>
        <v>3623.9700000000003</v>
      </c>
      <c r="H63" s="20">
        <f t="shared" si="21"/>
        <v>4194.62</v>
      </c>
      <c r="I63" s="22">
        <v>94.07</v>
      </c>
      <c r="J63" s="22">
        <v>114.41</v>
      </c>
      <c r="K63" s="22"/>
      <c r="L63" s="22"/>
      <c r="M63" s="22">
        <v>4811.49</v>
      </c>
      <c r="N63" s="22">
        <v>5320</v>
      </c>
    </row>
    <row r="64" spans="1:14" ht="19.5" customHeight="1">
      <c r="A64" s="63">
        <v>2360</v>
      </c>
      <c r="B64" s="64" t="s">
        <v>107</v>
      </c>
      <c r="C64" s="69">
        <f>C65+C66+C67+C68+C69</f>
        <v>114504.64</v>
      </c>
      <c r="D64" s="69">
        <f aca="true" t="shared" si="22" ref="D64:N64">D65+D66+D67+D68+D69</f>
        <v>123314.83</v>
      </c>
      <c r="E64" s="69">
        <f t="shared" si="22"/>
        <v>497.7</v>
      </c>
      <c r="F64" s="69">
        <f t="shared" si="22"/>
        <v>532.61</v>
      </c>
      <c r="G64" s="69">
        <f t="shared" si="22"/>
        <v>115002.34</v>
      </c>
      <c r="H64" s="69">
        <f t="shared" si="22"/>
        <v>123847.44</v>
      </c>
      <c r="I64" s="69">
        <f t="shared" si="22"/>
        <v>142.18</v>
      </c>
      <c r="J64" s="69">
        <f t="shared" si="22"/>
        <v>164.85</v>
      </c>
      <c r="K64" s="69">
        <f t="shared" si="22"/>
        <v>0</v>
      </c>
      <c r="L64" s="69">
        <f t="shared" si="22"/>
        <v>0</v>
      </c>
      <c r="M64" s="69">
        <f t="shared" si="22"/>
        <v>149007.5</v>
      </c>
      <c r="N64" s="69">
        <f t="shared" si="22"/>
        <v>153101</v>
      </c>
    </row>
    <row r="65" spans="1:14" ht="19.5" customHeight="1">
      <c r="A65" s="65">
        <v>2361</v>
      </c>
      <c r="B65" s="66" t="s">
        <v>43</v>
      </c>
      <c r="C65" s="61">
        <v>4416.83</v>
      </c>
      <c r="D65" s="22">
        <v>4891.75</v>
      </c>
      <c r="E65" s="22">
        <v>441.43</v>
      </c>
      <c r="F65" s="22">
        <v>472.72</v>
      </c>
      <c r="G65" s="20">
        <f aca="true" t="shared" si="23" ref="G65:G72">C65+E65</f>
        <v>4858.26</v>
      </c>
      <c r="H65" s="20">
        <f aca="true" t="shared" si="24" ref="H65:H72">D65+F65</f>
        <v>5364.47</v>
      </c>
      <c r="I65" s="22">
        <v>126.11</v>
      </c>
      <c r="J65" s="22">
        <v>146.31</v>
      </c>
      <c r="K65" s="22"/>
      <c r="L65" s="22"/>
      <c r="M65" s="22">
        <v>6450.24</v>
      </c>
      <c r="N65" s="22">
        <v>6803</v>
      </c>
    </row>
    <row r="66" spans="1:14" ht="24" customHeight="1">
      <c r="A66" s="65">
        <v>2362</v>
      </c>
      <c r="B66" s="66" t="s">
        <v>44</v>
      </c>
      <c r="C66" s="61">
        <v>562.97</v>
      </c>
      <c r="D66" s="22">
        <v>619.75</v>
      </c>
      <c r="E66" s="22">
        <v>56.27</v>
      </c>
      <c r="F66" s="22">
        <v>59.89</v>
      </c>
      <c r="G66" s="20">
        <f t="shared" si="23"/>
        <v>619.24</v>
      </c>
      <c r="H66" s="20">
        <f t="shared" si="24"/>
        <v>679.64</v>
      </c>
      <c r="I66" s="22">
        <v>16.07</v>
      </c>
      <c r="J66" s="22">
        <v>18.54</v>
      </c>
      <c r="K66" s="22"/>
      <c r="L66" s="22"/>
      <c r="M66" s="22">
        <v>822.15</v>
      </c>
      <c r="N66" s="22">
        <v>862</v>
      </c>
    </row>
    <row r="67" spans="1:14" ht="19.5" customHeight="1">
      <c r="A67" s="65">
        <v>2363</v>
      </c>
      <c r="B67" s="66" t="s">
        <v>104</v>
      </c>
      <c r="C67" s="61">
        <f>97053.68+2771.16+9700</f>
        <v>109524.84</v>
      </c>
      <c r="D67" s="22">
        <f>10105.3+104570.34+3127.69</f>
        <v>117803.33</v>
      </c>
      <c r="E67" s="22">
        <v>0</v>
      </c>
      <c r="F67" s="22">
        <v>0</v>
      </c>
      <c r="G67" s="20">
        <f t="shared" si="23"/>
        <v>109524.84</v>
      </c>
      <c r="H67" s="20">
        <f t="shared" si="24"/>
        <v>117803.33</v>
      </c>
      <c r="I67" s="22"/>
      <c r="J67" s="22"/>
      <c r="K67" s="22"/>
      <c r="L67" s="22"/>
      <c r="M67" s="22">
        <v>141735.11</v>
      </c>
      <c r="N67" s="22">
        <v>145436</v>
      </c>
    </row>
    <row r="68" spans="1:14" ht="20.25" customHeight="1">
      <c r="A68" s="65">
        <v>2364</v>
      </c>
      <c r="B68" s="66" t="s">
        <v>136</v>
      </c>
      <c r="C68" s="61"/>
      <c r="D68" s="22"/>
      <c r="E68" s="22"/>
      <c r="F68" s="22"/>
      <c r="G68" s="20">
        <f t="shared" si="23"/>
        <v>0</v>
      </c>
      <c r="H68" s="20">
        <f t="shared" si="24"/>
        <v>0</v>
      </c>
      <c r="I68" s="22"/>
      <c r="J68" s="22"/>
      <c r="K68" s="22"/>
      <c r="L68" s="22"/>
      <c r="M68" s="22"/>
      <c r="N68" s="22"/>
    </row>
    <row r="69" spans="1:14" ht="36" customHeight="1">
      <c r="A69" s="65">
        <v>2369</v>
      </c>
      <c r="B69" s="66" t="s">
        <v>137</v>
      </c>
      <c r="C69" s="61"/>
      <c r="D69" s="22"/>
      <c r="E69" s="22"/>
      <c r="F69" s="22"/>
      <c r="G69" s="20">
        <f t="shared" si="23"/>
        <v>0</v>
      </c>
      <c r="H69" s="20">
        <f t="shared" si="24"/>
        <v>0</v>
      </c>
      <c r="I69" s="22"/>
      <c r="J69" s="22"/>
      <c r="K69" s="22"/>
      <c r="L69" s="22"/>
      <c r="M69" s="22"/>
      <c r="N69" s="22"/>
    </row>
    <row r="70" spans="1:14" ht="19.5" customHeight="1">
      <c r="A70" s="63">
        <v>2370</v>
      </c>
      <c r="B70" s="64" t="s">
        <v>105</v>
      </c>
      <c r="C70" s="61"/>
      <c r="D70" s="22"/>
      <c r="E70" s="22"/>
      <c r="F70" s="22"/>
      <c r="G70" s="20">
        <f t="shared" si="23"/>
        <v>0</v>
      </c>
      <c r="H70" s="20">
        <f t="shared" si="24"/>
        <v>0</v>
      </c>
      <c r="I70" s="22"/>
      <c r="J70" s="22"/>
      <c r="K70" s="22"/>
      <c r="L70" s="22"/>
      <c r="M70" s="22"/>
      <c r="N70" s="22"/>
    </row>
    <row r="71" spans="1:14" ht="19.5" customHeight="1">
      <c r="A71" s="63">
        <v>2390</v>
      </c>
      <c r="B71" s="64" t="s">
        <v>45</v>
      </c>
      <c r="C71" s="61"/>
      <c r="D71" s="22">
        <v>55.8</v>
      </c>
      <c r="E71" s="22"/>
      <c r="F71" s="22">
        <v>5.39</v>
      </c>
      <c r="G71" s="20">
        <f t="shared" si="23"/>
        <v>0</v>
      </c>
      <c r="H71" s="20">
        <f t="shared" si="24"/>
        <v>61.19</v>
      </c>
      <c r="I71" s="22"/>
      <c r="J71" s="22"/>
      <c r="K71" s="22"/>
      <c r="L71" s="22"/>
      <c r="M71" s="22"/>
      <c r="N71" s="22">
        <v>78</v>
      </c>
    </row>
    <row r="72" spans="1:14" ht="33" customHeight="1">
      <c r="A72" s="70">
        <v>2400</v>
      </c>
      <c r="B72" s="71" t="s">
        <v>127</v>
      </c>
      <c r="C72" s="72"/>
      <c r="D72" s="22"/>
      <c r="E72" s="22"/>
      <c r="F72" s="22"/>
      <c r="G72" s="20">
        <f t="shared" si="23"/>
        <v>0</v>
      </c>
      <c r="H72" s="20">
        <f t="shared" si="24"/>
        <v>0</v>
      </c>
      <c r="I72" s="22"/>
      <c r="J72" s="22"/>
      <c r="K72" s="22"/>
      <c r="L72" s="22"/>
      <c r="M72" s="22"/>
      <c r="N72" s="22"/>
    </row>
    <row r="73" spans="1:14" ht="19.5" customHeight="1">
      <c r="A73" s="67">
        <v>2500</v>
      </c>
      <c r="B73" s="68" t="s">
        <v>138</v>
      </c>
      <c r="C73" s="75">
        <f aca="true" t="shared" si="25" ref="C73:N73">C74+C75</f>
        <v>719333.18</v>
      </c>
      <c r="D73" s="75">
        <f t="shared" si="25"/>
        <v>622509.34</v>
      </c>
      <c r="E73" s="75">
        <f t="shared" si="25"/>
        <v>71892.31</v>
      </c>
      <c r="F73" s="75">
        <f t="shared" si="25"/>
        <v>60157.06</v>
      </c>
      <c r="G73" s="75">
        <f t="shared" si="25"/>
        <v>791225.49</v>
      </c>
      <c r="H73" s="75">
        <f t="shared" si="25"/>
        <v>682666.3999999999</v>
      </c>
      <c r="I73" s="75">
        <f t="shared" si="25"/>
        <v>20538.98</v>
      </c>
      <c r="J73" s="75">
        <f t="shared" si="25"/>
        <v>18619.18</v>
      </c>
      <c r="K73" s="75">
        <f t="shared" si="25"/>
        <v>0</v>
      </c>
      <c r="L73" s="75">
        <f t="shared" si="25"/>
        <v>0</v>
      </c>
      <c r="M73" s="75">
        <f t="shared" si="25"/>
        <v>1050498.7</v>
      </c>
      <c r="N73" s="75">
        <f t="shared" si="25"/>
        <v>865785</v>
      </c>
    </row>
    <row r="74" spans="1:14" ht="33" customHeight="1">
      <c r="A74" s="63">
        <v>2510</v>
      </c>
      <c r="B74" s="64" t="s">
        <v>139</v>
      </c>
      <c r="C74" s="75">
        <v>719333.18</v>
      </c>
      <c r="D74" s="69">
        <v>622509.34</v>
      </c>
      <c r="E74" s="21">
        <v>71892.31</v>
      </c>
      <c r="F74" s="21">
        <v>60157.06</v>
      </c>
      <c r="G74" s="20">
        <f>C74+E74</f>
        <v>791225.49</v>
      </c>
      <c r="H74" s="20">
        <f>D74+F74</f>
        <v>682666.3999999999</v>
      </c>
      <c r="I74" s="21">
        <v>20538.98</v>
      </c>
      <c r="J74" s="21">
        <v>18619.18</v>
      </c>
      <c r="K74" s="21"/>
      <c r="L74" s="21"/>
      <c r="M74" s="21">
        <v>1050498.7</v>
      </c>
      <c r="N74" s="21">
        <v>865785</v>
      </c>
    </row>
    <row r="75" spans="1:15" ht="15">
      <c r="A75" s="63">
        <v>2520</v>
      </c>
      <c r="B75" s="64" t="s">
        <v>140</v>
      </c>
      <c r="C75" s="75"/>
      <c r="D75" s="69"/>
      <c r="E75" s="21"/>
      <c r="F75" s="21"/>
      <c r="G75" s="20">
        <f>C75+E75</f>
        <v>0</v>
      </c>
      <c r="H75" s="20">
        <f>D75+F75</f>
        <v>0</v>
      </c>
      <c r="I75" s="21"/>
      <c r="J75" s="21"/>
      <c r="K75" s="21"/>
      <c r="L75" s="21"/>
      <c r="M75" s="21"/>
      <c r="N75" s="21"/>
      <c r="O75" s="1" t="s">
        <v>106</v>
      </c>
    </row>
    <row r="76" spans="1:14" ht="15">
      <c r="A76" s="73">
        <v>4000</v>
      </c>
      <c r="B76" s="74" t="s">
        <v>59</v>
      </c>
      <c r="C76" s="20">
        <f aca="true" t="shared" si="26" ref="C76:N76">C77+C78+C79</f>
        <v>0</v>
      </c>
      <c r="D76" s="20">
        <f t="shared" si="26"/>
        <v>0</v>
      </c>
      <c r="E76" s="20">
        <f t="shared" si="26"/>
        <v>0</v>
      </c>
      <c r="F76" s="20">
        <f t="shared" si="26"/>
        <v>0</v>
      </c>
      <c r="G76" s="20">
        <f t="shared" si="26"/>
        <v>0</v>
      </c>
      <c r="H76" s="20">
        <f t="shared" si="26"/>
        <v>0</v>
      </c>
      <c r="I76" s="20">
        <f t="shared" si="26"/>
        <v>0</v>
      </c>
      <c r="J76" s="20">
        <f t="shared" si="26"/>
        <v>0</v>
      </c>
      <c r="K76" s="20">
        <f t="shared" si="26"/>
        <v>0</v>
      </c>
      <c r="L76" s="20">
        <f t="shared" si="26"/>
        <v>0</v>
      </c>
      <c r="M76" s="20">
        <f t="shared" si="26"/>
        <v>0</v>
      </c>
      <c r="N76" s="20">
        <f t="shared" si="26"/>
        <v>0</v>
      </c>
    </row>
    <row r="77" spans="1:14" ht="31.5" customHeight="1">
      <c r="A77" s="39">
        <v>4100</v>
      </c>
      <c r="B77" s="40" t="s">
        <v>46</v>
      </c>
      <c r="C77" s="21"/>
      <c r="D77" s="21"/>
      <c r="E77" s="21"/>
      <c r="F77" s="21"/>
      <c r="G77" s="20">
        <f aca="true" t="shared" si="27" ref="G77:H79">C77+E77</f>
        <v>0</v>
      </c>
      <c r="H77" s="20">
        <f t="shared" si="27"/>
        <v>0</v>
      </c>
      <c r="I77" s="21"/>
      <c r="J77" s="21"/>
      <c r="K77" s="21"/>
      <c r="L77" s="21"/>
      <c r="M77" s="21"/>
      <c r="N77" s="21"/>
    </row>
    <row r="78" spans="1:14" ht="21" customHeight="1">
      <c r="A78" s="39">
        <v>4200</v>
      </c>
      <c r="B78" s="30" t="s">
        <v>47</v>
      </c>
      <c r="C78" s="21"/>
      <c r="D78" s="21"/>
      <c r="E78" s="21"/>
      <c r="F78" s="21"/>
      <c r="G78" s="20">
        <f t="shared" si="27"/>
        <v>0</v>
      </c>
      <c r="H78" s="20">
        <f t="shared" si="27"/>
        <v>0</v>
      </c>
      <c r="I78" s="21"/>
      <c r="J78" s="21"/>
      <c r="K78" s="21"/>
      <c r="L78" s="21"/>
      <c r="M78" s="21"/>
      <c r="N78" s="21"/>
    </row>
    <row r="79" spans="1:14" ht="15">
      <c r="A79" s="29">
        <v>4300</v>
      </c>
      <c r="B79" s="30" t="s">
        <v>48</v>
      </c>
      <c r="C79" s="24"/>
      <c r="D79" s="24"/>
      <c r="E79" s="24"/>
      <c r="F79" s="24"/>
      <c r="G79" s="20">
        <f t="shared" si="27"/>
        <v>0</v>
      </c>
      <c r="H79" s="20">
        <f t="shared" si="27"/>
        <v>0</v>
      </c>
      <c r="I79" s="24"/>
      <c r="J79" s="24"/>
      <c r="K79" s="24"/>
      <c r="L79" s="24"/>
      <c r="M79" s="24"/>
      <c r="N79" s="24"/>
    </row>
    <row r="80" spans="1:15" ht="20.25" customHeight="1">
      <c r="A80" s="27">
        <v>5000</v>
      </c>
      <c r="B80" s="38" t="s">
        <v>60</v>
      </c>
      <c r="C80" s="23">
        <f>C81+C82</f>
        <v>442889.62</v>
      </c>
      <c r="D80" s="26" t="s">
        <v>56</v>
      </c>
      <c r="E80" s="23">
        <f>E81+E82</f>
        <v>70744.61</v>
      </c>
      <c r="F80" s="26" t="s">
        <v>56</v>
      </c>
      <c r="G80" s="23">
        <f>G81+G82</f>
        <v>513634.23</v>
      </c>
      <c r="H80" s="26" t="s">
        <v>56</v>
      </c>
      <c r="I80" s="23">
        <f>I81+I82</f>
        <v>20211.09</v>
      </c>
      <c r="J80" s="26" t="s">
        <v>56</v>
      </c>
      <c r="K80" s="23">
        <f>K81+K82</f>
        <v>499883</v>
      </c>
      <c r="L80" s="26" t="s">
        <v>56</v>
      </c>
      <c r="M80" s="23">
        <f>M81+M82</f>
        <v>1033728.36</v>
      </c>
      <c r="N80" s="26" t="s">
        <v>56</v>
      </c>
      <c r="O80" s="16"/>
    </row>
    <row r="81" spans="1:15" ht="15">
      <c r="A81" s="29">
        <v>5100</v>
      </c>
      <c r="B81" s="30" t="s">
        <v>49</v>
      </c>
      <c r="C81" s="21">
        <v>41757.38</v>
      </c>
      <c r="D81" s="26" t="s">
        <v>56</v>
      </c>
      <c r="E81" s="21">
        <v>4173.36</v>
      </c>
      <c r="F81" s="26" t="s">
        <v>56</v>
      </c>
      <c r="G81" s="21">
        <f>C81+E81</f>
        <v>45930.74</v>
      </c>
      <c r="H81" s="26" t="s">
        <v>56</v>
      </c>
      <c r="I81" s="21">
        <v>1192.29</v>
      </c>
      <c r="J81" s="26" t="s">
        <v>56</v>
      </c>
      <c r="K81" s="21"/>
      <c r="L81" s="26" t="s">
        <v>56</v>
      </c>
      <c r="M81" s="21">
        <v>60981.58</v>
      </c>
      <c r="N81" s="26" t="s">
        <v>56</v>
      </c>
      <c r="O81" s="16"/>
    </row>
    <row r="82" spans="1:15" ht="15">
      <c r="A82" s="29">
        <v>5200</v>
      </c>
      <c r="B82" s="30" t="s">
        <v>50</v>
      </c>
      <c r="C82" s="21">
        <f>C83+C84+C85+C86</f>
        <v>401132.24</v>
      </c>
      <c r="D82" s="26" t="s">
        <v>56</v>
      </c>
      <c r="E82" s="21">
        <f>E83+E84+E85+E86</f>
        <v>66571.25</v>
      </c>
      <c r="F82" s="26" t="s">
        <v>56</v>
      </c>
      <c r="G82" s="21">
        <f>G83+G84+G85+G86</f>
        <v>467703.49</v>
      </c>
      <c r="H82" s="26" t="s">
        <v>56</v>
      </c>
      <c r="I82" s="21">
        <f>I83+I84+I85+I86</f>
        <v>19018.8</v>
      </c>
      <c r="J82" s="26" t="s">
        <v>56</v>
      </c>
      <c r="K82" s="21">
        <v>499883</v>
      </c>
      <c r="L82" s="26" t="s">
        <v>56</v>
      </c>
      <c r="M82" s="21">
        <f>M83+M84+M85+M86</f>
        <v>972746.78</v>
      </c>
      <c r="N82" s="26" t="s">
        <v>56</v>
      </c>
      <c r="O82" s="16"/>
    </row>
    <row r="83" spans="1:15" ht="15">
      <c r="A83" s="31">
        <v>5210</v>
      </c>
      <c r="B83" s="32" t="s">
        <v>90</v>
      </c>
      <c r="C83" s="21">
        <f>666092.24-264960</f>
        <v>401132.24</v>
      </c>
      <c r="D83" s="26" t="s">
        <v>56</v>
      </c>
      <c r="E83" s="21">
        <v>66571.25</v>
      </c>
      <c r="F83" s="26" t="s">
        <v>56</v>
      </c>
      <c r="G83" s="21">
        <f>C83+E83</f>
        <v>467703.49</v>
      </c>
      <c r="H83" s="26" t="s">
        <v>56</v>
      </c>
      <c r="I83" s="21">
        <v>19018.8</v>
      </c>
      <c r="J83" s="26" t="s">
        <v>56</v>
      </c>
      <c r="K83" s="21"/>
      <c r="L83" s="26" t="s">
        <v>56</v>
      </c>
      <c r="M83" s="21">
        <v>972746.78</v>
      </c>
      <c r="N83" s="26" t="s">
        <v>56</v>
      </c>
      <c r="O83" s="16"/>
    </row>
    <row r="84" spans="1:15" ht="33.75" customHeight="1">
      <c r="A84" s="31">
        <v>5220</v>
      </c>
      <c r="B84" s="32" t="s">
        <v>51</v>
      </c>
      <c r="C84" s="21"/>
      <c r="D84" s="26" t="s">
        <v>56</v>
      </c>
      <c r="E84" s="21"/>
      <c r="F84" s="26" t="s">
        <v>56</v>
      </c>
      <c r="G84" s="21">
        <f>C84+E84</f>
        <v>0</v>
      </c>
      <c r="H84" s="26" t="s">
        <v>56</v>
      </c>
      <c r="I84" s="21"/>
      <c r="J84" s="26" t="s">
        <v>56</v>
      </c>
      <c r="K84" s="21"/>
      <c r="L84" s="26" t="s">
        <v>56</v>
      </c>
      <c r="M84" s="21"/>
      <c r="N84" s="26" t="s">
        <v>56</v>
      </c>
      <c r="O84" s="16"/>
    </row>
    <row r="85" spans="1:15" ht="15">
      <c r="A85" s="31">
        <v>5230</v>
      </c>
      <c r="B85" s="33" t="s">
        <v>52</v>
      </c>
      <c r="C85" s="21"/>
      <c r="D85" s="26" t="s">
        <v>56</v>
      </c>
      <c r="E85" s="21"/>
      <c r="F85" s="26" t="s">
        <v>56</v>
      </c>
      <c r="G85" s="21">
        <f>C85+E85</f>
        <v>0</v>
      </c>
      <c r="H85" s="26" t="s">
        <v>56</v>
      </c>
      <c r="I85" s="21"/>
      <c r="J85" s="26" t="s">
        <v>56</v>
      </c>
      <c r="K85" s="21"/>
      <c r="L85" s="26" t="s">
        <v>56</v>
      </c>
      <c r="M85" s="21"/>
      <c r="N85" s="26" t="s">
        <v>56</v>
      </c>
      <c r="O85" s="16"/>
    </row>
    <row r="86" spans="1:15" ht="20.25" customHeight="1">
      <c r="A86" s="31">
        <v>5250</v>
      </c>
      <c r="B86" s="32" t="s">
        <v>53</v>
      </c>
      <c r="C86" s="21"/>
      <c r="D86" s="26" t="s">
        <v>56</v>
      </c>
      <c r="E86" s="21"/>
      <c r="F86" s="26" t="s">
        <v>56</v>
      </c>
      <c r="G86" s="21">
        <f>C86+E86</f>
        <v>0</v>
      </c>
      <c r="H86" s="26" t="s">
        <v>56</v>
      </c>
      <c r="I86" s="21"/>
      <c r="J86" s="26" t="s">
        <v>56</v>
      </c>
      <c r="K86" s="21"/>
      <c r="L86" s="26" t="s">
        <v>56</v>
      </c>
      <c r="M86" s="21"/>
      <c r="N86" s="26" t="s">
        <v>56</v>
      </c>
      <c r="O86" s="16"/>
    </row>
    <row r="87" spans="1:14" ht="24.75" customHeight="1">
      <c r="A87" s="77" t="s">
        <v>143</v>
      </c>
      <c r="B87" s="76" t="s">
        <v>142</v>
      </c>
      <c r="C87" s="25" t="s">
        <v>56</v>
      </c>
      <c r="D87" s="23">
        <f>D88+D89</f>
        <v>498452.23</v>
      </c>
      <c r="E87" s="25" t="s">
        <v>56</v>
      </c>
      <c r="F87" s="23">
        <f>F88+F89</f>
        <v>48125.69</v>
      </c>
      <c r="G87" s="25" t="s">
        <v>56</v>
      </c>
      <c r="H87" s="23">
        <f>H88+H89</f>
        <v>546577.33</v>
      </c>
      <c r="I87" s="25" t="s">
        <v>56</v>
      </c>
      <c r="J87" s="23">
        <f>J88+J89</f>
        <v>14895.349999999999</v>
      </c>
      <c r="K87" s="25" t="s">
        <v>56</v>
      </c>
      <c r="L87" s="23">
        <f>L88+L89</f>
        <v>0</v>
      </c>
      <c r="M87" s="25" t="s">
        <v>56</v>
      </c>
      <c r="N87" s="23">
        <f>N88+N89</f>
        <v>692628</v>
      </c>
    </row>
    <row r="88" spans="1:14" ht="19.5" customHeight="1">
      <c r="A88" s="78" t="s">
        <v>144</v>
      </c>
      <c r="B88" s="30" t="s">
        <v>54</v>
      </c>
      <c r="C88" s="26" t="s">
        <v>56</v>
      </c>
      <c r="D88" s="21">
        <v>16539</v>
      </c>
      <c r="E88" s="26" t="s">
        <v>56</v>
      </c>
      <c r="F88" s="21">
        <v>1555.33</v>
      </c>
      <c r="G88" s="26" t="s">
        <v>56</v>
      </c>
      <c r="H88" s="21">
        <f>D88+F88</f>
        <v>18094.33</v>
      </c>
      <c r="I88" s="26" t="s">
        <v>56</v>
      </c>
      <c r="J88" s="21">
        <v>481.39</v>
      </c>
      <c r="K88" s="26" t="s">
        <v>56</v>
      </c>
      <c r="L88" s="21"/>
      <c r="M88" s="26" t="s">
        <v>56</v>
      </c>
      <c r="N88" s="21">
        <v>22384</v>
      </c>
    </row>
    <row r="89" spans="1:14" ht="15">
      <c r="A89" s="78" t="s">
        <v>145</v>
      </c>
      <c r="B89" s="4" t="s">
        <v>15</v>
      </c>
      <c r="C89" s="26" t="s">
        <v>56</v>
      </c>
      <c r="D89" s="21">
        <v>481913.23</v>
      </c>
      <c r="E89" s="26" t="s">
        <v>56</v>
      </c>
      <c r="F89" s="21">
        <v>46570.36</v>
      </c>
      <c r="G89" s="26" t="s">
        <v>56</v>
      </c>
      <c r="H89" s="21">
        <f>H90+H91+H92+H93</f>
        <v>528483</v>
      </c>
      <c r="I89" s="26" t="s">
        <v>56</v>
      </c>
      <c r="J89" s="21">
        <f>J90+J91+J92+J93</f>
        <v>14413.96</v>
      </c>
      <c r="K89" s="26" t="s">
        <v>56</v>
      </c>
      <c r="L89" s="21">
        <f>L90+L91+L92+L93</f>
        <v>0</v>
      </c>
      <c r="M89" s="26" t="s">
        <v>56</v>
      </c>
      <c r="N89" s="21">
        <f>N90+N91+N92+N93</f>
        <v>670244</v>
      </c>
    </row>
    <row r="90" spans="1:14" ht="15">
      <c r="A90" s="79" t="s">
        <v>146</v>
      </c>
      <c r="B90" s="3" t="s">
        <v>65</v>
      </c>
      <c r="C90" s="26" t="s">
        <v>56</v>
      </c>
      <c r="D90" s="21">
        <v>481913</v>
      </c>
      <c r="E90" s="26" t="s">
        <v>56</v>
      </c>
      <c r="F90" s="21">
        <v>46570</v>
      </c>
      <c r="G90" s="26" t="s">
        <v>56</v>
      </c>
      <c r="H90" s="21">
        <f>D90+F90</f>
        <v>528483</v>
      </c>
      <c r="I90" s="26" t="s">
        <v>56</v>
      </c>
      <c r="J90" s="21">
        <v>14413.96</v>
      </c>
      <c r="K90" s="26" t="s">
        <v>56</v>
      </c>
      <c r="L90" s="21"/>
      <c r="M90" s="26" t="s">
        <v>56</v>
      </c>
      <c r="N90" s="21">
        <v>670244</v>
      </c>
    </row>
    <row r="91" spans="1:14" ht="33" customHeight="1">
      <c r="A91" s="79" t="s">
        <v>147</v>
      </c>
      <c r="B91" s="3" t="s">
        <v>109</v>
      </c>
      <c r="C91" s="26" t="s">
        <v>56</v>
      </c>
      <c r="D91" s="21"/>
      <c r="E91" s="26" t="s">
        <v>56</v>
      </c>
      <c r="F91" s="21"/>
      <c r="G91" s="26" t="s">
        <v>56</v>
      </c>
      <c r="H91" s="21">
        <f>D91+F91</f>
        <v>0</v>
      </c>
      <c r="I91" s="26" t="s">
        <v>56</v>
      </c>
      <c r="J91" s="21"/>
      <c r="K91" s="26" t="s">
        <v>56</v>
      </c>
      <c r="L91" s="21"/>
      <c r="M91" s="26" t="s">
        <v>56</v>
      </c>
      <c r="N91" s="21"/>
    </row>
    <row r="92" spans="1:14" ht="15">
      <c r="A92" s="79" t="s">
        <v>148</v>
      </c>
      <c r="B92" s="32" t="s">
        <v>110</v>
      </c>
      <c r="C92" s="26" t="s">
        <v>56</v>
      </c>
      <c r="D92" s="21"/>
      <c r="E92" s="26" t="s">
        <v>56</v>
      </c>
      <c r="F92" s="21"/>
      <c r="G92" s="26" t="s">
        <v>56</v>
      </c>
      <c r="H92" s="21">
        <f>D92+F92</f>
        <v>0</v>
      </c>
      <c r="I92" s="26" t="s">
        <v>56</v>
      </c>
      <c r="J92" s="21"/>
      <c r="K92" s="26" t="s">
        <v>56</v>
      </c>
      <c r="L92" s="21"/>
      <c r="M92" s="26" t="s">
        <v>56</v>
      </c>
      <c r="N92" s="21"/>
    </row>
    <row r="93" spans="1:14" ht="29.25" customHeight="1">
      <c r="A93" s="80" t="s">
        <v>149</v>
      </c>
      <c r="B93" s="81" t="s">
        <v>141</v>
      </c>
      <c r="C93" s="26" t="s">
        <v>56</v>
      </c>
      <c r="D93" s="21"/>
      <c r="E93" s="26" t="s">
        <v>56</v>
      </c>
      <c r="F93" s="21"/>
      <c r="G93" s="26" t="s">
        <v>56</v>
      </c>
      <c r="H93" s="21">
        <f>D93+F93</f>
        <v>0</v>
      </c>
      <c r="I93" s="26" t="s">
        <v>56</v>
      </c>
      <c r="J93" s="21"/>
      <c r="K93" s="26" t="s">
        <v>56</v>
      </c>
      <c r="L93" s="21"/>
      <c r="M93" s="26" t="s">
        <v>56</v>
      </c>
      <c r="N93" s="21"/>
    </row>
    <row r="94" spans="1:14" ht="69" customHeight="1">
      <c r="A94" s="82">
        <v>8000</v>
      </c>
      <c r="B94" s="83" t="s">
        <v>128</v>
      </c>
      <c r="C94" s="46"/>
      <c r="D94" s="26" t="s">
        <v>56</v>
      </c>
      <c r="E94" s="26"/>
      <c r="F94" s="26" t="s">
        <v>56</v>
      </c>
      <c r="G94" s="20">
        <f>C94+E94</f>
        <v>0</v>
      </c>
      <c r="H94" s="25" t="s">
        <v>56</v>
      </c>
      <c r="I94" s="26"/>
      <c r="J94" s="26" t="s">
        <v>56</v>
      </c>
      <c r="K94" s="26"/>
      <c r="L94" s="26" t="s">
        <v>56</v>
      </c>
      <c r="M94" s="26"/>
      <c r="N94" s="26" t="s">
        <v>56</v>
      </c>
    </row>
    <row r="95" spans="1:15" ht="30.75" customHeight="1">
      <c r="A95" s="82">
        <v>9000</v>
      </c>
      <c r="B95" s="68" t="s">
        <v>113</v>
      </c>
      <c r="C95" s="46"/>
      <c r="D95" s="26" t="s">
        <v>56</v>
      </c>
      <c r="E95" s="26"/>
      <c r="F95" s="26" t="s">
        <v>56</v>
      </c>
      <c r="G95" s="20">
        <f>C95+E95</f>
        <v>0</v>
      </c>
      <c r="H95" s="25" t="s">
        <v>56</v>
      </c>
      <c r="I95" s="26"/>
      <c r="J95" s="26" t="s">
        <v>56</v>
      </c>
      <c r="K95" s="26"/>
      <c r="L95" s="26" t="s">
        <v>56</v>
      </c>
      <c r="M95" s="26"/>
      <c r="N95" s="26" t="s">
        <v>56</v>
      </c>
      <c r="O95" s="16"/>
    </row>
    <row r="96" spans="1:15" ht="21" customHeight="1">
      <c r="A96" s="84">
        <v>10000</v>
      </c>
      <c r="B96" s="85" t="s">
        <v>118</v>
      </c>
      <c r="C96" s="46"/>
      <c r="D96" s="26" t="s">
        <v>56</v>
      </c>
      <c r="E96" s="26"/>
      <c r="F96" s="26" t="s">
        <v>56</v>
      </c>
      <c r="G96" s="20">
        <f>C96+E96</f>
        <v>0</v>
      </c>
      <c r="H96" s="25" t="s">
        <v>56</v>
      </c>
      <c r="I96" s="26"/>
      <c r="J96" s="26" t="s">
        <v>56</v>
      </c>
      <c r="K96" s="26"/>
      <c r="L96" s="26" t="s">
        <v>56</v>
      </c>
      <c r="M96" s="26"/>
      <c r="N96" s="26" t="s">
        <v>56</v>
      </c>
      <c r="O96" s="16"/>
    </row>
    <row r="97" spans="1:14" ht="18" customHeight="1">
      <c r="A97" s="86"/>
      <c r="B97" s="83" t="s">
        <v>117</v>
      </c>
      <c r="C97" s="47">
        <f>C11+C23+C76+C80+C94+C95+C96</f>
        <v>11902791.569999998</v>
      </c>
      <c r="D97" s="17">
        <f>D11+D23+D76+D87</f>
        <v>12310801.96</v>
      </c>
      <c r="E97" s="47">
        <f>E11+E23+E76+E80+E94+E95+E96</f>
        <v>1139813.8800000001</v>
      </c>
      <c r="F97" s="17">
        <f>F11+F23+F76+F87</f>
        <v>888743.0700000001</v>
      </c>
      <c r="G97" s="47">
        <f>G11+G23+G76+G80+G94+G95+G96</f>
        <v>13042605.450000001</v>
      </c>
      <c r="H97" s="17">
        <f>H11+H23+H76+H87</f>
        <v>13199544.790000001</v>
      </c>
      <c r="I97" s="47">
        <f>I11+I23+I76+I80+I94+I95+I96</f>
        <v>338566.49000000005</v>
      </c>
      <c r="J97" s="17">
        <f>J11+J23+J76+J87</f>
        <v>360007.33999999997</v>
      </c>
      <c r="K97" s="47">
        <f>K11+K23+K76+K80+K94+K95+K96</f>
        <v>499883</v>
      </c>
      <c r="L97" s="17">
        <f>L11+L23+L76+L87</f>
        <v>0</v>
      </c>
      <c r="M97" s="47">
        <f>M11+M23+M76+M80+M94+M95+M96</f>
        <v>16796827.09</v>
      </c>
      <c r="N97" s="17">
        <f>N11+N23+N76+N87</f>
        <v>16819119</v>
      </c>
    </row>
    <row r="98" spans="1:14" ht="36" customHeight="1">
      <c r="A98" s="112" t="s">
        <v>89</v>
      </c>
      <c r="B98" s="113"/>
      <c r="C98" s="114"/>
      <c r="D98" s="114"/>
      <c r="E98" s="114"/>
      <c r="F98" s="114"/>
      <c r="G98" s="114"/>
      <c r="H98" s="114"/>
      <c r="I98" s="114"/>
      <c r="J98" s="114"/>
      <c r="K98" s="114"/>
      <c r="L98" s="114"/>
      <c r="M98" s="114"/>
      <c r="N98" s="114"/>
    </row>
    <row r="99" spans="1:14" ht="12" customHeight="1">
      <c r="A99" s="18"/>
      <c r="B99" s="18"/>
      <c r="C99" s="18"/>
      <c r="D99" s="18"/>
      <c r="E99" s="18"/>
      <c r="F99" s="18"/>
      <c r="G99" s="18"/>
      <c r="H99" s="18"/>
      <c r="I99" s="18"/>
      <c r="J99" s="18"/>
      <c r="K99" s="18"/>
      <c r="L99" s="18"/>
      <c r="M99" s="18"/>
      <c r="N99" s="18"/>
    </row>
    <row r="100" spans="1:14" ht="25.5" customHeight="1">
      <c r="A100" s="118" t="s">
        <v>55</v>
      </c>
      <c r="B100" s="118"/>
      <c r="C100" s="18"/>
      <c r="D100" s="18"/>
      <c r="E100" s="18"/>
      <c r="F100" s="5" t="s">
        <v>66</v>
      </c>
      <c r="G100" s="18"/>
      <c r="H100" s="18"/>
      <c r="I100" s="18"/>
      <c r="J100" s="18"/>
      <c r="K100" s="18"/>
      <c r="L100" s="18"/>
      <c r="M100" s="18"/>
      <c r="N100" s="18"/>
    </row>
    <row r="101" spans="1:15" ht="19.5" customHeight="1">
      <c r="A101" s="119" t="s">
        <v>4</v>
      </c>
      <c r="B101" s="119"/>
      <c r="C101" s="119" t="s">
        <v>0</v>
      </c>
      <c r="D101" s="119"/>
      <c r="E101" s="119" t="s">
        <v>7</v>
      </c>
      <c r="F101" s="119"/>
      <c r="G101" s="18"/>
      <c r="H101" s="18"/>
      <c r="I101" s="18"/>
      <c r="J101" s="18"/>
      <c r="K101" s="18"/>
      <c r="L101" s="18"/>
      <c r="M101" s="18"/>
      <c r="N101" s="18"/>
      <c r="O101" s="6"/>
    </row>
    <row r="102" spans="1:15" ht="28.5" customHeight="1">
      <c r="A102" s="120" t="s">
        <v>62</v>
      </c>
      <c r="B102" s="121"/>
      <c r="C102" s="116">
        <f>C103+C106+C109+C110+C111+C115+C124</f>
        <v>17316478</v>
      </c>
      <c r="D102" s="116"/>
      <c r="E102" s="116">
        <f>E103+E106+E109+E110+E111+E115+E124</f>
        <v>16964373.42</v>
      </c>
      <c r="F102" s="116"/>
      <c r="G102" s="18"/>
      <c r="H102" s="18"/>
      <c r="I102" s="18"/>
      <c r="J102" s="18"/>
      <c r="K102" s="18"/>
      <c r="L102" s="18"/>
      <c r="M102" s="18"/>
      <c r="N102" s="18"/>
      <c r="O102" s="6"/>
    </row>
    <row r="103" spans="1:15" ht="68.25" customHeight="1">
      <c r="A103" s="105" t="s">
        <v>69</v>
      </c>
      <c r="B103" s="105"/>
      <c r="C103" s="116">
        <f>C104+C105</f>
        <v>13042605</v>
      </c>
      <c r="D103" s="116"/>
      <c r="E103" s="116">
        <f>E104+E105</f>
        <v>13199545.42</v>
      </c>
      <c r="F103" s="116"/>
      <c r="G103" s="18"/>
      <c r="H103" s="18"/>
      <c r="I103" s="18"/>
      <c r="J103" s="18"/>
      <c r="K103" s="18"/>
      <c r="L103" s="18"/>
      <c r="M103" s="18"/>
      <c r="N103" s="18"/>
      <c r="O103" s="6"/>
    </row>
    <row r="104" spans="1:15" ht="15">
      <c r="A104" s="108" t="s">
        <v>67</v>
      </c>
      <c r="B104" s="108"/>
      <c r="C104" s="117">
        <v>11857528</v>
      </c>
      <c r="D104" s="117"/>
      <c r="E104" s="117">
        <v>12036391.86</v>
      </c>
      <c r="F104" s="117"/>
      <c r="G104" s="18"/>
      <c r="H104" s="18"/>
      <c r="I104" s="18"/>
      <c r="J104" s="18"/>
      <c r="K104" s="18"/>
      <c r="L104" s="18"/>
      <c r="M104" s="18"/>
      <c r="N104" s="18"/>
      <c r="O104" s="6"/>
    </row>
    <row r="105" spans="1:15" ht="15" customHeight="1">
      <c r="A105" s="108" t="s">
        <v>68</v>
      </c>
      <c r="B105" s="108"/>
      <c r="C105" s="117">
        <v>1185077</v>
      </c>
      <c r="D105" s="117"/>
      <c r="E105" s="117">
        <f>1135758.27+27395.29</f>
        <v>1163153.56</v>
      </c>
      <c r="F105" s="117"/>
      <c r="G105" s="18"/>
      <c r="H105" s="18"/>
      <c r="I105" s="18"/>
      <c r="J105" s="18"/>
      <c r="K105" s="18"/>
      <c r="L105" s="18"/>
      <c r="M105" s="18"/>
      <c r="N105" s="18"/>
      <c r="O105" s="6"/>
    </row>
    <row r="106" spans="1:15" ht="36" customHeight="1">
      <c r="A106" s="105" t="s">
        <v>80</v>
      </c>
      <c r="B106" s="105"/>
      <c r="C106" s="100">
        <f>C107+C108</f>
        <v>1190891</v>
      </c>
      <c r="D106" s="100"/>
      <c r="E106" s="100">
        <f>E107+E108</f>
        <v>1221732</v>
      </c>
      <c r="F106" s="100"/>
      <c r="G106" s="18"/>
      <c r="H106" s="18"/>
      <c r="I106" s="18"/>
      <c r="J106" s="18"/>
      <c r="K106" s="18"/>
      <c r="L106" s="18"/>
      <c r="M106" s="18"/>
      <c r="N106" s="18"/>
      <c r="O106" s="6"/>
    </row>
    <row r="107" spans="1:15" ht="43.5" customHeight="1">
      <c r="A107" s="108" t="s">
        <v>81</v>
      </c>
      <c r="B107" s="108"/>
      <c r="C107" s="102">
        <f>413514+156477+275081</f>
        <v>845072</v>
      </c>
      <c r="D107" s="102"/>
      <c r="E107" s="102">
        <f>408561+170322+275274</f>
        <v>854157</v>
      </c>
      <c r="F107" s="102"/>
      <c r="G107" s="18"/>
      <c r="H107" s="18"/>
      <c r="I107" s="18"/>
      <c r="J107" s="18"/>
      <c r="K107" s="18"/>
      <c r="L107" s="18"/>
      <c r="M107" s="18"/>
      <c r="N107" s="18"/>
      <c r="O107" s="6"/>
    </row>
    <row r="108" spans="1:15" ht="25.5" customHeight="1">
      <c r="A108" s="108" t="s">
        <v>82</v>
      </c>
      <c r="B108" s="108"/>
      <c r="C108" s="102">
        <v>345819</v>
      </c>
      <c r="D108" s="102"/>
      <c r="E108" s="102">
        <f>367575</f>
        <v>367575</v>
      </c>
      <c r="F108" s="102"/>
      <c r="G108" s="18"/>
      <c r="H108" s="18"/>
      <c r="I108" s="18"/>
      <c r="J108" s="18"/>
      <c r="K108" s="18"/>
      <c r="L108" s="18"/>
      <c r="M108" s="18"/>
      <c r="N108" s="18"/>
      <c r="O108" s="6"/>
    </row>
    <row r="109" spans="1:15" ht="29.25" customHeight="1">
      <c r="A109" s="105" t="s">
        <v>71</v>
      </c>
      <c r="B109" s="105"/>
      <c r="C109" s="100">
        <f>1485815</f>
        <v>1485815</v>
      </c>
      <c r="D109" s="100"/>
      <c r="E109" s="100">
        <f>1499495</f>
        <v>1499495</v>
      </c>
      <c r="F109" s="100"/>
      <c r="G109" s="18"/>
      <c r="H109" s="18"/>
      <c r="I109" s="18"/>
      <c r="J109" s="18"/>
      <c r="K109" s="18"/>
      <c r="L109" s="18"/>
      <c r="M109" s="18"/>
      <c r="N109" s="18"/>
      <c r="O109" s="6"/>
    </row>
    <row r="110" spans="1:15" ht="36" customHeight="1">
      <c r="A110" s="105" t="s">
        <v>70</v>
      </c>
      <c r="B110" s="105"/>
      <c r="C110" s="102">
        <f>280950-1</f>
        <v>280949</v>
      </c>
      <c r="D110" s="102"/>
      <c r="E110" s="102">
        <f>264547+205052+12192</f>
        <v>481791</v>
      </c>
      <c r="F110" s="102"/>
      <c r="G110" s="18"/>
      <c r="H110" s="18"/>
      <c r="I110" s="18"/>
      <c r="J110" s="18"/>
      <c r="K110" s="18"/>
      <c r="L110" s="18"/>
      <c r="M110" s="18"/>
      <c r="N110" s="18"/>
      <c r="O110" s="6"/>
    </row>
    <row r="111" spans="1:15" ht="24.75" customHeight="1">
      <c r="A111" s="105" t="s">
        <v>83</v>
      </c>
      <c r="B111" s="105"/>
      <c r="C111" s="100">
        <f>C112+C113+C114</f>
        <v>977652</v>
      </c>
      <c r="D111" s="100"/>
      <c r="E111" s="100">
        <f>E112+E113+E114</f>
        <v>0</v>
      </c>
      <c r="F111" s="100"/>
      <c r="G111" s="18"/>
      <c r="H111" s="18"/>
      <c r="I111" s="18"/>
      <c r="J111" s="18"/>
      <c r="K111" s="18"/>
      <c r="L111" s="18"/>
      <c r="M111" s="18"/>
      <c r="N111" s="18"/>
      <c r="O111" s="6"/>
    </row>
    <row r="112" spans="1:15" ht="15">
      <c r="A112" s="103" t="s">
        <v>72</v>
      </c>
      <c r="B112" s="103"/>
      <c r="C112" s="117"/>
      <c r="D112" s="117"/>
      <c r="E112" s="117"/>
      <c r="F112" s="117"/>
      <c r="G112" s="18"/>
      <c r="H112" s="18"/>
      <c r="I112" s="18"/>
      <c r="J112" s="18"/>
      <c r="K112" s="18"/>
      <c r="L112" s="18"/>
      <c r="M112" s="18"/>
      <c r="N112" s="18"/>
      <c r="O112" s="6"/>
    </row>
    <row r="113" spans="1:15" ht="15">
      <c r="A113" s="103" t="s">
        <v>73</v>
      </c>
      <c r="B113" s="103"/>
      <c r="C113" s="102">
        <v>977652</v>
      </c>
      <c r="D113" s="102"/>
      <c r="E113" s="102"/>
      <c r="F113" s="102"/>
      <c r="G113" s="18"/>
      <c r="H113" s="18"/>
      <c r="I113" s="18"/>
      <c r="J113" s="18"/>
      <c r="K113" s="18"/>
      <c r="L113" s="18"/>
      <c r="M113" s="18"/>
      <c r="N113" s="18"/>
      <c r="O113" s="6"/>
    </row>
    <row r="114" spans="1:15" ht="15">
      <c r="A114" s="103" t="s">
        <v>74</v>
      </c>
      <c r="B114" s="103"/>
      <c r="C114" s="102"/>
      <c r="D114" s="102"/>
      <c r="E114" s="102"/>
      <c r="F114" s="102"/>
      <c r="G114" s="18"/>
      <c r="H114" s="18"/>
      <c r="I114" s="18"/>
      <c r="J114" s="18"/>
      <c r="K114" s="18"/>
      <c r="L114" s="18"/>
      <c r="M114" s="18"/>
      <c r="N114" s="18"/>
      <c r="O114" s="6"/>
    </row>
    <row r="115" spans="1:15" ht="20.25" customHeight="1">
      <c r="A115" s="105" t="s">
        <v>84</v>
      </c>
      <c r="B115" s="105"/>
      <c r="C115" s="100">
        <f>C116+C117+C118+C119+C120+C121+C122+C123</f>
        <v>338566</v>
      </c>
      <c r="D115" s="100"/>
      <c r="E115" s="100">
        <f>E116+E117+E118+E119+E120+E121+E122+E123</f>
        <v>561810</v>
      </c>
      <c r="F115" s="100"/>
      <c r="G115" s="18"/>
      <c r="H115" s="18"/>
      <c r="I115" s="18"/>
      <c r="J115" s="18"/>
      <c r="K115" s="18"/>
      <c r="L115" s="18"/>
      <c r="M115" s="18"/>
      <c r="N115" s="18"/>
      <c r="O115" s="6"/>
    </row>
    <row r="116" spans="1:15" ht="15">
      <c r="A116" s="103" t="s">
        <v>85</v>
      </c>
      <c r="B116" s="103"/>
      <c r="C116" s="111">
        <v>338566</v>
      </c>
      <c r="D116" s="111"/>
      <c r="E116" s="111">
        <v>360007</v>
      </c>
      <c r="F116" s="111"/>
      <c r="G116" s="18"/>
      <c r="H116" s="18"/>
      <c r="I116" s="18"/>
      <c r="J116" s="18"/>
      <c r="K116" s="18"/>
      <c r="L116" s="18"/>
      <c r="M116" s="18"/>
      <c r="N116" s="18"/>
      <c r="O116" s="6"/>
    </row>
    <row r="117" spans="1:15" ht="22.5" customHeight="1">
      <c r="A117" s="103" t="s">
        <v>86</v>
      </c>
      <c r="B117" s="103"/>
      <c r="C117" s="102"/>
      <c r="D117" s="102"/>
      <c r="E117" s="102"/>
      <c r="F117" s="102"/>
      <c r="G117" s="18"/>
      <c r="H117" s="18"/>
      <c r="I117" s="18"/>
      <c r="J117" s="18"/>
      <c r="K117" s="18"/>
      <c r="L117" s="18"/>
      <c r="M117" s="18"/>
      <c r="N117" s="18"/>
      <c r="O117" s="6"/>
    </row>
    <row r="118" spans="1:15" ht="30" customHeight="1">
      <c r="A118" s="103" t="s">
        <v>87</v>
      </c>
      <c r="B118" s="104"/>
      <c r="C118" s="100"/>
      <c r="D118" s="100"/>
      <c r="E118" s="100"/>
      <c r="F118" s="100"/>
      <c r="G118" s="18"/>
      <c r="H118" s="18"/>
      <c r="I118" s="18"/>
      <c r="J118" s="18"/>
      <c r="K118" s="18"/>
      <c r="L118" s="18"/>
      <c r="M118" s="18"/>
      <c r="N118" s="18"/>
      <c r="O118" s="6"/>
    </row>
    <row r="119" spans="1:15" ht="23.25" customHeight="1">
      <c r="A119" s="103" t="s">
        <v>150</v>
      </c>
      <c r="B119" s="103"/>
      <c r="C119" s="100"/>
      <c r="D119" s="100"/>
      <c r="E119" s="100">
        <v>201803</v>
      </c>
      <c r="F119" s="100"/>
      <c r="G119" s="18"/>
      <c r="H119" s="18"/>
      <c r="I119" s="18"/>
      <c r="J119" s="18"/>
      <c r="K119" s="18"/>
      <c r="L119" s="18"/>
      <c r="M119" s="18"/>
      <c r="N119" s="18"/>
      <c r="O119" s="6"/>
    </row>
    <row r="120" spans="1:15" ht="22.5" customHeight="1">
      <c r="A120" s="103" t="s">
        <v>151</v>
      </c>
      <c r="B120" s="103"/>
      <c r="C120" s="100"/>
      <c r="D120" s="100"/>
      <c r="E120" s="100"/>
      <c r="F120" s="100"/>
      <c r="G120" s="18"/>
      <c r="H120" s="18"/>
      <c r="I120" s="18"/>
      <c r="J120" s="18"/>
      <c r="K120" s="18"/>
      <c r="L120" s="18"/>
      <c r="M120" s="18"/>
      <c r="N120" s="18"/>
      <c r="O120" s="6"/>
    </row>
    <row r="121" spans="1:15" ht="15" customHeight="1">
      <c r="A121" s="97"/>
      <c r="B121" s="98"/>
      <c r="C121" s="100"/>
      <c r="D121" s="100"/>
      <c r="E121" s="100"/>
      <c r="F121" s="100"/>
      <c r="G121" s="18"/>
      <c r="H121" s="18"/>
      <c r="I121" s="18"/>
      <c r="J121" s="18"/>
      <c r="K121" s="18"/>
      <c r="L121" s="18"/>
      <c r="M121" s="18"/>
      <c r="N121" s="18"/>
      <c r="O121" s="6"/>
    </row>
    <row r="122" spans="1:15" ht="15" customHeight="1">
      <c r="A122" s="97"/>
      <c r="B122" s="98"/>
      <c r="C122" s="100"/>
      <c r="D122" s="100"/>
      <c r="E122" s="100"/>
      <c r="F122" s="100"/>
      <c r="G122" s="18"/>
      <c r="H122" s="18"/>
      <c r="I122" s="18"/>
      <c r="J122" s="18"/>
      <c r="K122" s="18"/>
      <c r="L122" s="18"/>
      <c r="M122" s="18"/>
      <c r="N122" s="18"/>
      <c r="O122" s="6"/>
    </row>
    <row r="123" spans="1:15" ht="15" customHeight="1">
      <c r="A123" s="97"/>
      <c r="B123" s="98"/>
      <c r="C123" s="100"/>
      <c r="D123" s="100"/>
      <c r="E123" s="100"/>
      <c r="F123" s="100"/>
      <c r="G123" s="18"/>
      <c r="H123" s="18"/>
      <c r="I123" s="18"/>
      <c r="J123" s="18"/>
      <c r="K123" s="18"/>
      <c r="L123" s="18"/>
      <c r="M123" s="18"/>
      <c r="N123" s="18"/>
      <c r="O123" s="6"/>
    </row>
    <row r="124" spans="1:15" ht="15">
      <c r="A124" s="105" t="s">
        <v>155</v>
      </c>
      <c r="B124" s="105"/>
      <c r="C124" s="100"/>
      <c r="D124" s="100"/>
      <c r="E124" s="100"/>
      <c r="F124" s="100"/>
      <c r="G124" s="18"/>
      <c r="H124" s="18"/>
      <c r="I124" s="18"/>
      <c r="J124" s="18"/>
      <c r="K124" s="18"/>
      <c r="L124" s="18"/>
      <c r="M124" s="18"/>
      <c r="N124" s="18"/>
      <c r="O124" s="6"/>
    </row>
    <row r="125" spans="1:15" ht="15">
      <c r="A125" s="18"/>
      <c r="B125" s="18"/>
      <c r="C125" s="109"/>
      <c r="D125" s="110"/>
      <c r="E125" s="109"/>
      <c r="F125" s="110"/>
      <c r="G125" s="18"/>
      <c r="H125" s="18"/>
      <c r="I125" s="18"/>
      <c r="J125" s="18"/>
      <c r="K125" s="18"/>
      <c r="L125" s="18"/>
      <c r="M125" s="18"/>
      <c r="N125" s="18"/>
      <c r="O125" s="6"/>
    </row>
    <row r="126" spans="1:14" ht="41.25" customHeight="1">
      <c r="A126" s="96" t="s">
        <v>88</v>
      </c>
      <c r="B126" s="96"/>
      <c r="C126" s="96"/>
      <c r="D126" s="96"/>
      <c r="E126" s="96"/>
      <c r="F126" s="96" t="s">
        <v>57</v>
      </c>
      <c r="G126" s="96"/>
      <c r="H126" s="96"/>
      <c r="I126" s="96"/>
      <c r="J126" s="96"/>
      <c r="K126" s="96"/>
      <c r="L126" s="96"/>
      <c r="M126" s="96"/>
      <c r="N126" s="96"/>
    </row>
    <row r="127" spans="1:14" ht="15">
      <c r="A127" s="96" t="s">
        <v>8</v>
      </c>
      <c r="B127" s="96"/>
      <c r="C127" s="96" t="s">
        <v>7</v>
      </c>
      <c r="D127" s="96"/>
      <c r="E127" s="96"/>
      <c r="F127" s="96" t="s">
        <v>9</v>
      </c>
      <c r="G127" s="96"/>
      <c r="H127" s="96"/>
      <c r="I127" s="96"/>
      <c r="J127" s="96"/>
      <c r="K127" s="96"/>
      <c r="L127" s="96" t="s">
        <v>11</v>
      </c>
      <c r="M127" s="96"/>
      <c r="N127" s="96"/>
    </row>
    <row r="128" spans="1:14" ht="15">
      <c r="A128" s="96" t="s">
        <v>157</v>
      </c>
      <c r="B128" s="96"/>
      <c r="C128" s="96">
        <v>218160.79</v>
      </c>
      <c r="D128" s="96"/>
      <c r="E128" s="96"/>
      <c r="F128" s="96" t="s">
        <v>161</v>
      </c>
      <c r="G128" s="96"/>
      <c r="H128" s="96"/>
      <c r="I128" s="96"/>
      <c r="J128" s="96"/>
      <c r="K128" s="96"/>
      <c r="L128" s="96">
        <v>80566.49</v>
      </c>
      <c r="M128" s="96"/>
      <c r="N128" s="96"/>
    </row>
    <row r="129" spans="1:14" ht="15" customHeight="1">
      <c r="A129" s="96" t="s">
        <v>159</v>
      </c>
      <c r="B129" s="96"/>
      <c r="C129" s="132">
        <v>26140.24</v>
      </c>
      <c r="D129" s="133"/>
      <c r="E129" s="134"/>
      <c r="F129" s="96" t="s">
        <v>162</v>
      </c>
      <c r="G129" s="96"/>
      <c r="H129" s="96"/>
      <c r="I129" s="96"/>
      <c r="J129" s="96"/>
      <c r="K129" s="96"/>
      <c r="L129" s="96">
        <v>41847.53</v>
      </c>
      <c r="M129" s="96"/>
      <c r="N129" s="96"/>
    </row>
    <row r="130" spans="1:14" ht="15" customHeight="1">
      <c r="A130" s="96" t="s">
        <v>158</v>
      </c>
      <c r="B130" s="96"/>
      <c r="C130" s="132">
        <v>183020.11</v>
      </c>
      <c r="D130" s="133"/>
      <c r="E130" s="134"/>
      <c r="F130" s="132" t="s">
        <v>163</v>
      </c>
      <c r="G130" s="133"/>
      <c r="H130" s="133"/>
      <c r="I130" s="133"/>
      <c r="J130" s="133"/>
      <c r="K130" s="134"/>
      <c r="L130" s="132">
        <v>229887.63</v>
      </c>
      <c r="M130" s="133"/>
      <c r="N130" s="134"/>
    </row>
    <row r="131" spans="1:14" ht="15" customHeight="1">
      <c r="A131" s="96" t="s">
        <v>157</v>
      </c>
      <c r="B131" s="96"/>
      <c r="C131" s="96">
        <v>25251.46</v>
      </c>
      <c r="D131" s="96"/>
      <c r="E131" s="96"/>
      <c r="F131" s="96" t="s">
        <v>164</v>
      </c>
      <c r="G131" s="96"/>
      <c r="H131" s="96"/>
      <c r="I131" s="96"/>
      <c r="J131" s="96"/>
      <c r="K131" s="96"/>
      <c r="L131" s="96">
        <v>156296.35</v>
      </c>
      <c r="M131" s="96"/>
      <c r="N131" s="96"/>
    </row>
    <row r="132" spans="1:14" ht="15">
      <c r="A132" s="96" t="s">
        <v>160</v>
      </c>
      <c r="B132" s="96"/>
      <c r="C132" s="96">
        <v>29218.4</v>
      </c>
      <c r="D132" s="96"/>
      <c r="E132" s="96"/>
      <c r="F132" s="96"/>
      <c r="G132" s="96"/>
      <c r="H132" s="96"/>
      <c r="I132" s="96"/>
      <c r="J132" s="96"/>
      <c r="K132" s="96"/>
      <c r="L132" s="96"/>
      <c r="M132" s="96"/>
      <c r="N132" s="96"/>
    </row>
    <row r="133" spans="1:15" s="6" customFormat="1" ht="15">
      <c r="A133" s="19"/>
      <c r="B133" s="19"/>
      <c r="C133" s="19"/>
      <c r="D133" s="19"/>
      <c r="E133" s="19"/>
      <c r="F133" s="19"/>
      <c r="G133" s="19"/>
      <c r="H133" s="19"/>
      <c r="I133" s="19"/>
      <c r="J133" s="19"/>
      <c r="K133" s="19"/>
      <c r="L133" s="19"/>
      <c r="M133" s="19"/>
      <c r="N133" s="19"/>
      <c r="O133" s="19"/>
    </row>
    <row r="134" spans="1:15" s="6" customFormat="1" ht="15">
      <c r="A134" s="43" t="s">
        <v>116</v>
      </c>
      <c r="B134" s="41"/>
      <c r="C134" s="41"/>
      <c r="D134" s="41"/>
      <c r="E134" s="41"/>
      <c r="F134" s="41"/>
      <c r="G134" s="41"/>
      <c r="H134" s="41"/>
      <c r="I134" s="41"/>
      <c r="J134" s="41"/>
      <c r="K134" s="41"/>
      <c r="L134" s="41"/>
      <c r="M134" s="41"/>
      <c r="N134" s="41"/>
      <c r="O134" s="41"/>
    </row>
    <row r="135" spans="1:15" ht="30.75" customHeight="1">
      <c r="A135" s="106" t="s">
        <v>119</v>
      </c>
      <c r="B135" s="106"/>
      <c r="C135" s="106"/>
      <c r="D135" s="106"/>
      <c r="E135" s="106"/>
      <c r="F135" s="106"/>
      <c r="G135" s="106"/>
      <c r="H135" s="106"/>
      <c r="I135" s="106"/>
      <c r="J135" s="106"/>
      <c r="K135" s="106"/>
      <c r="L135" s="106"/>
      <c r="M135" s="106"/>
      <c r="N135" s="106"/>
      <c r="O135" s="106"/>
    </row>
    <row r="136" spans="1:15" s="6" customFormat="1" ht="155.25" customHeight="1">
      <c r="A136" s="106" t="s">
        <v>153</v>
      </c>
      <c r="B136" s="106"/>
      <c r="C136" s="106"/>
      <c r="D136" s="106"/>
      <c r="E136" s="106"/>
      <c r="F136" s="106"/>
      <c r="G136" s="106"/>
      <c r="H136" s="106"/>
      <c r="I136" s="106"/>
      <c r="J136" s="106"/>
      <c r="K136" s="106"/>
      <c r="L136" s="106"/>
      <c r="M136" s="106"/>
      <c r="N136" s="106"/>
      <c r="O136" s="41"/>
    </row>
    <row r="137" spans="1:14" ht="15" customHeight="1">
      <c r="A137" s="107" t="s">
        <v>152</v>
      </c>
      <c r="B137" s="107"/>
      <c r="C137" s="107"/>
      <c r="D137" s="107"/>
      <c r="E137" s="107"/>
      <c r="F137" s="107"/>
      <c r="G137" s="107"/>
      <c r="H137" s="107"/>
      <c r="I137" s="107"/>
      <c r="J137" s="107"/>
      <c r="K137" s="107"/>
      <c r="L137" s="107"/>
      <c r="M137" s="107"/>
      <c r="N137" s="107"/>
    </row>
    <row r="138" s="16" customFormat="1" ht="15">
      <c r="A138" s="87" t="s">
        <v>154</v>
      </c>
    </row>
    <row r="141" spans="1:15" s="6" customFormat="1" ht="15" customHeight="1">
      <c r="A141" s="101" t="s">
        <v>12</v>
      </c>
      <c r="B141" s="101"/>
      <c r="C141" s="101"/>
      <c r="D141" s="101"/>
      <c r="E141" s="19"/>
      <c r="F141" s="19"/>
      <c r="G141" s="19"/>
      <c r="H141" s="19"/>
      <c r="I141" s="19"/>
      <c r="J141" s="19"/>
      <c r="K141" s="19"/>
      <c r="L141" s="19"/>
      <c r="M141" s="19"/>
      <c r="N141" s="19"/>
      <c r="O141" s="19"/>
    </row>
    <row r="142" spans="1:15" s="6" customFormat="1" ht="15">
      <c r="A142" s="19"/>
      <c r="B142" s="99" t="s">
        <v>111</v>
      </c>
      <c r="C142" s="99"/>
      <c r="D142" s="99"/>
      <c r="E142" s="99"/>
      <c r="F142" s="99"/>
      <c r="G142" s="19"/>
      <c r="H142" s="19"/>
      <c r="I142" s="19"/>
      <c r="J142" s="19"/>
      <c r="K142" s="19"/>
      <c r="L142" s="19"/>
      <c r="M142" s="19"/>
      <c r="N142" s="19"/>
      <c r="O142" s="19"/>
    </row>
    <row r="143" spans="1:15" s="6" customFormat="1" ht="15" customHeight="1">
      <c r="A143" s="101" t="s">
        <v>13</v>
      </c>
      <c r="B143" s="101"/>
      <c r="C143" s="101"/>
      <c r="D143" s="101"/>
      <c r="E143" s="101"/>
      <c r="F143" s="101"/>
      <c r="G143" s="19"/>
      <c r="H143" s="19"/>
      <c r="I143" s="19"/>
      <c r="J143" s="19"/>
      <c r="K143" s="19"/>
      <c r="L143" s="19"/>
      <c r="M143" s="19"/>
      <c r="N143" s="19"/>
      <c r="O143" s="19"/>
    </row>
    <row r="144" spans="1:15" s="6" customFormat="1" ht="15">
      <c r="A144" s="19"/>
      <c r="B144" s="99" t="s">
        <v>111</v>
      </c>
      <c r="C144" s="99"/>
      <c r="D144" s="99"/>
      <c r="E144" s="99"/>
      <c r="F144" s="99"/>
      <c r="G144" s="19"/>
      <c r="H144" s="19"/>
      <c r="I144" s="19"/>
      <c r="J144" s="19"/>
      <c r="K144" s="19"/>
      <c r="L144" s="19"/>
      <c r="M144" s="19"/>
      <c r="N144" s="19"/>
      <c r="O144" s="19"/>
    </row>
    <row r="146" spans="1:15" ht="15.75" customHeight="1">
      <c r="A146" s="106" t="s">
        <v>120</v>
      </c>
      <c r="B146" s="106"/>
      <c r="C146" s="106"/>
      <c r="D146" s="106"/>
      <c r="E146" s="106"/>
      <c r="F146" s="106"/>
      <c r="G146" s="106"/>
      <c r="H146" s="106"/>
      <c r="I146" s="106"/>
      <c r="J146" s="106"/>
      <c r="K146" s="106"/>
      <c r="L146" s="106"/>
      <c r="M146" s="106"/>
      <c r="N146" s="106"/>
      <c r="O146" s="41"/>
    </row>
  </sheetData>
  <sheetProtection/>
  <mergeCells count="120">
    <mergeCell ref="A136:N136"/>
    <mergeCell ref="A131:B131"/>
    <mergeCell ref="C131:E131"/>
    <mergeCell ref="F129:K129"/>
    <mergeCell ref="L129:N129"/>
    <mergeCell ref="F130:K130"/>
    <mergeCell ref="L130:N130"/>
    <mergeCell ref="F131:K131"/>
    <mergeCell ref="L131:N131"/>
    <mergeCell ref="A129:B129"/>
    <mergeCell ref="C129:E129"/>
    <mergeCell ref="A130:B130"/>
    <mergeCell ref="C130:E130"/>
    <mergeCell ref="A146:N146"/>
    <mergeCell ref="B144:F144"/>
    <mergeCell ref="A143:F143"/>
    <mergeCell ref="B142:F142"/>
    <mergeCell ref="A137:N137"/>
    <mergeCell ref="B7:B9"/>
    <mergeCell ref="A7:A9"/>
    <mergeCell ref="F128:K128"/>
    <mergeCell ref="E104:F104"/>
    <mergeCell ref="E105:F105"/>
    <mergeCell ref="C7:H7"/>
    <mergeCell ref="A103:B103"/>
    <mergeCell ref="C8:D8"/>
    <mergeCell ref="I7:J8"/>
    <mergeCell ref="E102:F102"/>
    <mergeCell ref="E8:F8"/>
    <mergeCell ref="K7:L8"/>
    <mergeCell ref="M7:N8"/>
    <mergeCell ref="G8:H8"/>
    <mergeCell ref="A109:B109"/>
    <mergeCell ref="C109:D109"/>
    <mergeCell ref="E109:F109"/>
    <mergeCell ref="C104:D104"/>
    <mergeCell ref="A105:B105"/>
    <mergeCell ref="C105:D105"/>
    <mergeCell ref="A110:B110"/>
    <mergeCell ref="A100:B100"/>
    <mergeCell ref="A101:B101"/>
    <mergeCell ref="C101:D101"/>
    <mergeCell ref="E107:F107"/>
    <mergeCell ref="C108:D108"/>
    <mergeCell ref="A102:B102"/>
    <mergeCell ref="E101:F101"/>
    <mergeCell ref="C102:D102"/>
    <mergeCell ref="A104:B104"/>
    <mergeCell ref="F132:K132"/>
    <mergeCell ref="C110:D110"/>
    <mergeCell ref="E110:F110"/>
    <mergeCell ref="F126:N126"/>
    <mergeCell ref="C114:D114"/>
    <mergeCell ref="A112:B112"/>
    <mergeCell ref="C112:D112"/>
    <mergeCell ref="E112:F112"/>
    <mergeCell ref="C111:D111"/>
    <mergeCell ref="E111:F111"/>
    <mergeCell ref="C103:D103"/>
    <mergeCell ref="E103:F103"/>
    <mergeCell ref="A113:B113"/>
    <mergeCell ref="A115:B115"/>
    <mergeCell ref="E115:F115"/>
    <mergeCell ref="C113:D113"/>
    <mergeCell ref="E113:F113"/>
    <mergeCell ref="A106:B106"/>
    <mergeCell ref="C106:D106"/>
    <mergeCell ref="E106:F106"/>
    <mergeCell ref="C120:D120"/>
    <mergeCell ref="A117:B117"/>
    <mergeCell ref="C124:D124"/>
    <mergeCell ref="E124:F124"/>
    <mergeCell ref="E120:F120"/>
    <mergeCell ref="E119:F119"/>
    <mergeCell ref="C119:D119"/>
    <mergeCell ref="E123:F123"/>
    <mergeCell ref="A98:N98"/>
    <mergeCell ref="A1:N1"/>
    <mergeCell ref="A128:B128"/>
    <mergeCell ref="A114:B114"/>
    <mergeCell ref="C107:D107"/>
    <mergeCell ref="L127:N127"/>
    <mergeCell ref="E108:F108"/>
    <mergeCell ref="C118:D118"/>
    <mergeCell ref="E118:F118"/>
    <mergeCell ref="A111:B111"/>
    <mergeCell ref="F127:K127"/>
    <mergeCell ref="E116:F116"/>
    <mergeCell ref="E114:F114"/>
    <mergeCell ref="A126:E126"/>
    <mergeCell ref="C127:E127"/>
    <mergeCell ref="C128:E128"/>
    <mergeCell ref="C116:D116"/>
    <mergeCell ref="C115:D115"/>
    <mergeCell ref="A127:B127"/>
    <mergeCell ref="A120:B120"/>
    <mergeCell ref="A107:B107"/>
    <mergeCell ref="A108:B108"/>
    <mergeCell ref="A116:B116"/>
    <mergeCell ref="A135:O135"/>
    <mergeCell ref="L132:N132"/>
    <mergeCell ref="L128:N128"/>
    <mergeCell ref="C125:D125"/>
    <mergeCell ref="E125:F125"/>
    <mergeCell ref="A141:D141"/>
    <mergeCell ref="C117:D117"/>
    <mergeCell ref="E117:F117"/>
    <mergeCell ref="A118:B118"/>
    <mergeCell ref="A119:B119"/>
    <mergeCell ref="A124:B124"/>
    <mergeCell ref="A121:B121"/>
    <mergeCell ref="C132:E132"/>
    <mergeCell ref="A132:B132"/>
    <mergeCell ref="A122:B122"/>
    <mergeCell ref="A123:B123"/>
    <mergeCell ref="C121:D121"/>
    <mergeCell ref="E121:F121"/>
    <mergeCell ref="C122:D122"/>
    <mergeCell ref="E122:F122"/>
    <mergeCell ref="C123:D123"/>
  </mergeCells>
  <printOptions horizontalCentered="1"/>
  <pageMargins left="0.1968503937007874" right="0.1968503937007874" top="0.15748031496062992" bottom="0.15748031496062992" header="0.2362204724409449" footer="0.2362204724409449"/>
  <pageSetup fitToHeight="0"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VOVA Centrālais fonds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X980219</dc:creator>
  <cp:keywords/>
  <dc:description/>
  <cp:lastModifiedBy>Ieva Kļaviņa</cp:lastModifiedBy>
  <cp:lastPrinted>2019-02-05T07:38:50Z</cp:lastPrinted>
  <dcterms:created xsi:type="dcterms:W3CDTF">2000-10-19T05:10:39Z</dcterms:created>
  <dcterms:modified xsi:type="dcterms:W3CDTF">2019-02-06T12:17:58Z</dcterms:modified>
  <cp:category/>
  <cp:version/>
  <cp:contentType/>
  <cp:contentStatus/>
</cp:coreProperties>
</file>